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Users\elvis.gonzalez\Documents\PROYECTOS\EMVARIAS\CONTENIDO 27 nov\Accionistas\Informes Empresariales\"/>
    </mc:Choice>
  </mc:AlternateContent>
  <bookViews>
    <workbookView xWindow="0" yWindow="0" windowWidth="20490" windowHeight="7620" firstSheet="2" activeTab="4"/>
  </bookViews>
  <sheets>
    <sheet name="Indice" sheetId="1" r:id="rId1"/>
    <sheet name="Resumen de Gestión" sheetId="2" r:id="rId2"/>
    <sheet name="Gestión Consolidada" sheetId="4" r:id="rId3"/>
    <sheet name="Tabulación" sheetId="5" r:id="rId4"/>
    <sheet name="Detalle por zonas" sheetId="8" r:id="rId5"/>
    <sheet name="Bd Gestión" sheetId="3" r:id="rId6"/>
    <sheet name="Bd Encuesta" sheetId="6" state="hidden" r:id="rId7"/>
    <sheet name="Configuración" sheetId="7" state="hidden" r:id="rId8"/>
    <sheet name="Ocupación" sheetId="11" r:id="rId9"/>
    <sheet name="ACD" sheetId="9" state="hidden" r:id="rId10"/>
  </sheets>
  <definedNames>
    <definedName name="_xlnm._FilterDatabase" localSheetId="9" hidden="1">ACD!$A$1:$AB$24</definedName>
    <definedName name="_xlnm._FilterDatabase" localSheetId="6" hidden="1">'Bd Encuesta'!$A$1:$H$415</definedName>
    <definedName name="_xlnm._FilterDatabase" localSheetId="5" hidden="1">'Bd Gestión'!$B$8:$AI$462</definedName>
    <definedName name="_xlnm._FilterDatabase" localSheetId="4" hidden="1">'Detalle por zonas'!#REF!</definedName>
  </definedNames>
  <calcPr calcId="162913"/>
  <pivotCaches>
    <pivotCache cacheId="0" r:id="rId11"/>
  </pivotCaches>
</workbook>
</file>

<file path=xl/calcChain.xml><?xml version="1.0" encoding="utf-8"?>
<calcChain xmlns="http://schemas.openxmlformats.org/spreadsheetml/2006/main">
  <c r="AA13" i="9" l="1"/>
  <c r="AB13" i="9" s="1"/>
  <c r="AA14" i="9"/>
  <c r="AB14" i="9" s="1"/>
  <c r="AA15" i="9"/>
  <c r="AB15" i="9" s="1"/>
  <c r="AA16" i="9"/>
  <c r="AB16" i="9" s="1"/>
  <c r="AA17" i="9"/>
  <c r="AB17" i="9" s="1"/>
  <c r="AA18" i="9"/>
  <c r="AB18" i="9" s="1"/>
  <c r="AA19" i="9"/>
  <c r="AB19" i="9" s="1"/>
  <c r="AA20" i="9"/>
  <c r="AB20" i="9" s="1"/>
  <c r="AA21" i="9"/>
  <c r="AB21" i="9" s="1"/>
  <c r="AA22" i="9"/>
  <c r="AB22" i="9" s="1"/>
  <c r="AA23" i="9"/>
  <c r="AB23" i="9" s="1"/>
  <c r="AA24" i="9"/>
  <c r="AB24" i="9" s="1"/>
  <c r="C106" i="8"/>
  <c r="D106" i="8" s="1"/>
  <c r="C146" i="8" l="1"/>
  <c r="C145" i="8" l="1"/>
  <c r="C135" i="8" l="1"/>
  <c r="C136" i="8"/>
  <c r="C137" i="8"/>
  <c r="C138" i="8"/>
  <c r="AA10" i="9"/>
  <c r="AB10" i="9" s="1"/>
  <c r="AA11" i="9"/>
  <c r="AB11" i="9" s="1"/>
  <c r="AA12" i="9"/>
  <c r="AB12" i="9" s="1"/>
  <c r="AA8" i="9" l="1"/>
  <c r="AB8" i="9" s="1"/>
  <c r="AA9" i="9"/>
  <c r="AB9" i="9" s="1"/>
  <c r="C118" i="8" l="1"/>
  <c r="C119" i="8"/>
  <c r="C120" i="8"/>
  <c r="C121" i="8"/>
  <c r="C122" i="8"/>
  <c r="C130" i="8"/>
  <c r="C131" i="8"/>
  <c r="C132" i="8"/>
  <c r="C133" i="8"/>
  <c r="C134" i="8"/>
  <c r="C129" i="8"/>
  <c r="C141" i="8" l="1"/>
  <c r="D137" i="8" s="1"/>
  <c r="D138" i="8" l="1"/>
  <c r="D133" i="8"/>
  <c r="D129" i="8"/>
  <c r="D131" i="8"/>
  <c r="D132" i="8"/>
  <c r="D135" i="8"/>
  <c r="D134" i="8"/>
  <c r="D136" i="8"/>
  <c r="D130" i="8"/>
  <c r="AA5" i="9"/>
  <c r="AB5" i="9" s="1"/>
  <c r="AA6" i="9"/>
  <c r="AB6" i="9" s="1"/>
  <c r="AA7" i="9"/>
  <c r="AB7" i="9" s="1"/>
  <c r="AA4" i="9" l="1"/>
  <c r="AB4" i="9" s="1"/>
  <c r="D13" i="2" l="1"/>
  <c r="BH10" i="3"/>
  <c r="BH11" i="3"/>
  <c r="BH12" i="3"/>
  <c r="BH13" i="3"/>
  <c r="BH14" i="3"/>
  <c r="BH15" i="3"/>
  <c r="BH16" i="3"/>
  <c r="BH17" i="3"/>
  <c r="BH9" i="3"/>
  <c r="C87" i="8"/>
  <c r="D87" i="8" s="1"/>
  <c r="C88" i="8"/>
  <c r="D88" i="8" s="1"/>
  <c r="C154" i="8" l="1"/>
  <c r="D154" i="8" s="1"/>
  <c r="C149" i="8"/>
  <c r="D149" i="8" s="1"/>
  <c r="AA2" i="9" l="1"/>
  <c r="AB2" i="9" s="1"/>
  <c r="AA3" i="9"/>
  <c r="AB3" i="9" s="1"/>
  <c r="BG18" i="3"/>
  <c r="BG10" i="3"/>
  <c r="BG11" i="3"/>
  <c r="BG12" i="3"/>
  <c r="BG13" i="3"/>
  <c r="BG14" i="3"/>
  <c r="BG15" i="3"/>
  <c r="BG16" i="3"/>
  <c r="BG17" i="3"/>
  <c r="BG9" i="3"/>
  <c r="C144" i="8" l="1"/>
  <c r="C84" i="8"/>
  <c r="D84" i="8" s="1"/>
  <c r="C85" i="8"/>
  <c r="D85" i="8" s="1"/>
  <c r="C86" i="8"/>
  <c r="D86" i="8" s="1"/>
  <c r="C117" i="8"/>
  <c r="C123" i="8" s="1"/>
  <c r="C113" i="8"/>
  <c r="D113" i="8" s="1"/>
  <c r="D145" i="8" l="1"/>
  <c r="D146" i="8"/>
  <c r="D144" i="8"/>
  <c r="D121" i="8"/>
  <c r="D120" i="8"/>
  <c r="D122" i="8"/>
  <c r="D118" i="8"/>
  <c r="D119" i="8"/>
  <c r="D117" i="8"/>
  <c r="C77" i="5"/>
  <c r="D77" i="5" s="1"/>
  <c r="C78" i="5" l="1"/>
  <c r="A59" i="8"/>
  <c r="A58" i="8"/>
  <c r="A57" i="8"/>
  <c r="A56" i="8"/>
  <c r="A55" i="8"/>
  <c r="CW10" i="3"/>
  <c r="CW11" i="3"/>
  <c r="CW12" i="3"/>
  <c r="CW13" i="3"/>
  <c r="CW14" i="3"/>
  <c r="CW15" i="3"/>
  <c r="CW16" i="3"/>
  <c r="CW17" i="3"/>
  <c r="CW9" i="3"/>
  <c r="CT10" i="3"/>
  <c r="CT11" i="3"/>
  <c r="CT12" i="3"/>
  <c r="CT13" i="3"/>
  <c r="CT14" i="3"/>
  <c r="CT15" i="3"/>
  <c r="CT16" i="3"/>
  <c r="CT17" i="3"/>
  <c r="CT9" i="3"/>
  <c r="CQ10" i="3"/>
  <c r="CQ11" i="3"/>
  <c r="CQ12" i="3"/>
  <c r="CQ13" i="3"/>
  <c r="CQ14" i="3"/>
  <c r="CQ15" i="3"/>
  <c r="CQ16" i="3"/>
  <c r="CQ17" i="3"/>
  <c r="CQ9" i="3"/>
  <c r="CN10" i="3"/>
  <c r="CN11" i="3"/>
  <c r="CN12" i="3"/>
  <c r="CN13" i="3"/>
  <c r="CN14" i="3"/>
  <c r="CN15" i="3"/>
  <c r="CN16" i="3"/>
  <c r="CN17" i="3"/>
  <c r="CN9" i="3"/>
  <c r="CK10" i="3"/>
  <c r="CK11" i="3"/>
  <c r="CK12" i="3"/>
  <c r="CK13" i="3"/>
  <c r="CK14" i="3"/>
  <c r="CK15" i="3"/>
  <c r="CK16" i="3"/>
  <c r="CK17" i="3"/>
  <c r="CK9" i="3"/>
  <c r="CI10" i="3"/>
  <c r="CI11" i="3"/>
  <c r="CI12" i="3"/>
  <c r="CI13" i="3"/>
  <c r="CI14" i="3"/>
  <c r="CI15" i="3"/>
  <c r="CI16" i="3"/>
  <c r="CI17" i="3"/>
  <c r="CI9" i="3"/>
  <c r="CV18" i="3"/>
  <c r="CS18" i="3"/>
  <c r="CP18" i="3"/>
  <c r="CM18" i="3"/>
  <c r="CJ18" i="3"/>
  <c r="CV17" i="3"/>
  <c r="CS17" i="3"/>
  <c r="CP17" i="3"/>
  <c r="CM17" i="3"/>
  <c r="CJ17" i="3"/>
  <c r="CV16" i="3"/>
  <c r="CS16" i="3"/>
  <c r="CP16" i="3"/>
  <c r="CM16" i="3"/>
  <c r="CJ16" i="3"/>
  <c r="CV15" i="3"/>
  <c r="CS15" i="3"/>
  <c r="CP15" i="3"/>
  <c r="CM15" i="3"/>
  <c r="CJ15" i="3"/>
  <c r="CV14" i="3"/>
  <c r="CS14" i="3"/>
  <c r="CP14" i="3"/>
  <c r="CM14" i="3"/>
  <c r="CJ14" i="3"/>
  <c r="CV13" i="3"/>
  <c r="CS13" i="3"/>
  <c r="CP13" i="3"/>
  <c r="CM13" i="3"/>
  <c r="CJ13" i="3"/>
  <c r="CV12" i="3"/>
  <c r="CS12" i="3"/>
  <c r="CP12" i="3"/>
  <c r="CM12" i="3"/>
  <c r="CJ12" i="3"/>
  <c r="CV11" i="3"/>
  <c r="CS11" i="3"/>
  <c r="CP11" i="3"/>
  <c r="CM11" i="3"/>
  <c r="CJ11" i="3"/>
  <c r="CV10" i="3"/>
  <c r="CS10" i="3"/>
  <c r="CP10" i="3"/>
  <c r="CM10" i="3"/>
  <c r="CJ10" i="3"/>
  <c r="CV9" i="3"/>
  <c r="CS9" i="3"/>
  <c r="CP9" i="3"/>
  <c r="CM9" i="3"/>
  <c r="CJ9" i="3"/>
  <c r="CF10" i="3"/>
  <c r="CF11" i="3"/>
  <c r="CF12" i="3"/>
  <c r="CF13" i="3"/>
  <c r="CF14" i="3"/>
  <c r="CF15" i="3"/>
  <c r="CF16" i="3"/>
  <c r="CF17" i="3"/>
  <c r="CF18" i="3"/>
  <c r="CF9" i="3"/>
  <c r="CG10" i="3"/>
  <c r="CG11" i="3"/>
  <c r="CG12" i="3"/>
  <c r="CG13" i="3"/>
  <c r="CG14" i="3"/>
  <c r="CG15" i="3"/>
  <c r="CG16" i="3"/>
  <c r="CG17" i="3"/>
  <c r="CG9" i="3"/>
  <c r="CD10" i="3"/>
  <c r="CD11" i="3"/>
  <c r="CD12" i="3"/>
  <c r="CD13" i="3"/>
  <c r="CD14" i="3"/>
  <c r="CD15" i="3"/>
  <c r="CD16" i="3"/>
  <c r="CD17" i="3"/>
  <c r="CD9" i="3"/>
  <c r="CA10" i="3"/>
  <c r="CA11" i="3"/>
  <c r="CA12" i="3"/>
  <c r="CA13" i="3"/>
  <c r="CA14" i="3"/>
  <c r="CA15" i="3"/>
  <c r="CA16" i="3"/>
  <c r="CA17" i="3"/>
  <c r="CA9" i="3"/>
  <c r="BX10" i="3"/>
  <c r="BX11" i="3"/>
  <c r="BX12" i="3"/>
  <c r="BX13" i="3"/>
  <c r="BX14" i="3"/>
  <c r="BX15" i="3"/>
  <c r="BX16" i="3"/>
  <c r="BX17" i="3"/>
  <c r="BX9" i="3"/>
  <c r="BU10" i="3"/>
  <c r="BU11" i="3"/>
  <c r="BU12" i="3"/>
  <c r="BU13" i="3"/>
  <c r="BU14" i="3"/>
  <c r="BU15" i="3"/>
  <c r="BU16" i="3"/>
  <c r="BU17" i="3"/>
  <c r="BU9" i="3"/>
  <c r="BS10" i="3"/>
  <c r="BS11" i="3"/>
  <c r="BS12" i="3"/>
  <c r="BS13" i="3"/>
  <c r="BS14" i="3"/>
  <c r="BS15" i="3"/>
  <c r="BS16" i="3"/>
  <c r="BS17" i="3"/>
  <c r="BS9" i="3"/>
  <c r="CC18" i="3"/>
  <c r="BZ18" i="3"/>
  <c r="BW18" i="3"/>
  <c r="BT18" i="3"/>
  <c r="CC17" i="3"/>
  <c r="BZ17" i="3"/>
  <c r="BW17" i="3"/>
  <c r="BT17" i="3"/>
  <c r="CC16" i="3"/>
  <c r="BZ16" i="3"/>
  <c r="BW16" i="3"/>
  <c r="BT16" i="3"/>
  <c r="CC15" i="3"/>
  <c r="BZ15" i="3"/>
  <c r="BW15" i="3"/>
  <c r="BT15" i="3"/>
  <c r="CC14" i="3"/>
  <c r="BZ14" i="3"/>
  <c r="BW14" i="3"/>
  <c r="BT14" i="3"/>
  <c r="CC13" i="3"/>
  <c r="BZ13" i="3"/>
  <c r="BW13" i="3"/>
  <c r="BT13" i="3"/>
  <c r="CC12" i="3"/>
  <c r="BZ12" i="3"/>
  <c r="BW12" i="3"/>
  <c r="BT12" i="3"/>
  <c r="CC11" i="3"/>
  <c r="BZ11" i="3"/>
  <c r="BW11" i="3"/>
  <c r="BT11" i="3"/>
  <c r="CC10" i="3"/>
  <c r="BZ10" i="3"/>
  <c r="BW10" i="3"/>
  <c r="BT10" i="3"/>
  <c r="CC9" i="3"/>
  <c r="BZ9" i="3"/>
  <c r="BW9" i="3"/>
  <c r="BT9" i="3"/>
  <c r="A46" i="8"/>
  <c r="A45" i="8"/>
  <c r="A44" i="8"/>
  <c r="A43" i="8"/>
  <c r="A42" i="8"/>
  <c r="CL12" i="3" l="1"/>
  <c r="CL10" i="3"/>
  <c r="CL13" i="3"/>
  <c r="CL11" i="3"/>
  <c r="CL17" i="3"/>
  <c r="CL16" i="3"/>
  <c r="CT18" i="3"/>
  <c r="CN18" i="3"/>
  <c r="CL15" i="3"/>
  <c r="CI18" i="3"/>
  <c r="CL14" i="3"/>
  <c r="CL9" i="3"/>
  <c r="CQ18" i="3"/>
  <c r="CK18" i="3"/>
  <c r="CW18" i="3"/>
  <c r="BV16" i="3"/>
  <c r="BV9" i="3"/>
  <c r="BV15" i="3"/>
  <c r="BV11" i="3"/>
  <c r="BV14" i="3"/>
  <c r="BV10" i="3"/>
  <c r="BV17" i="3"/>
  <c r="BV13" i="3"/>
  <c r="BV12" i="3"/>
  <c r="CG18" i="3"/>
  <c r="D46" i="8" s="1"/>
  <c r="CA18" i="3"/>
  <c r="BS18" i="3"/>
  <c r="BX18" i="3"/>
  <c r="BU18" i="3"/>
  <c r="CD18" i="3"/>
  <c r="BQ10" i="3"/>
  <c r="BQ11" i="3"/>
  <c r="BQ12" i="3"/>
  <c r="BQ13" i="3"/>
  <c r="BQ14" i="3"/>
  <c r="BQ15" i="3"/>
  <c r="BQ16" i="3"/>
  <c r="BQ17" i="3"/>
  <c r="BQ9" i="3"/>
  <c r="BP10" i="3"/>
  <c r="BP11" i="3"/>
  <c r="BP12" i="3"/>
  <c r="BP13" i="3"/>
  <c r="BP14" i="3"/>
  <c r="BP15" i="3"/>
  <c r="BP16" i="3"/>
  <c r="BP17" i="3"/>
  <c r="BP18" i="3"/>
  <c r="BP9" i="3"/>
  <c r="C31" i="5"/>
  <c r="C32" i="5"/>
  <c r="C19" i="5"/>
  <c r="C20" i="5"/>
  <c r="C21" i="5"/>
  <c r="C18" i="5"/>
  <c r="BV18" i="3" l="1"/>
  <c r="C42" i="8" s="1"/>
  <c r="CU18" i="3"/>
  <c r="BY18" i="3"/>
  <c r="CO18" i="3"/>
  <c r="CE18" i="3"/>
  <c r="CB18" i="3"/>
  <c r="CL18" i="3"/>
  <c r="C55" i="8" s="1"/>
  <c r="CR18" i="3"/>
  <c r="D43" i="8"/>
  <c r="D58" i="8"/>
  <c r="D45" i="8"/>
  <c r="D44" i="8"/>
  <c r="D42" i="8"/>
  <c r="D57" i="8"/>
  <c r="D55" i="8"/>
  <c r="D56" i="8"/>
  <c r="D59" i="8"/>
  <c r="C62" i="5"/>
  <c r="C63" i="5"/>
  <c r="C64" i="5"/>
  <c r="C61" i="5"/>
  <c r="C45" i="5"/>
  <c r="C46" i="5"/>
  <c r="C47" i="5"/>
  <c r="C44" i="5"/>
  <c r="C65" i="5" l="1"/>
  <c r="D63" i="5" s="1"/>
  <c r="C48" i="5"/>
  <c r="D47" i="5" s="1"/>
  <c r="D46" i="5" l="1"/>
  <c r="D44" i="5"/>
  <c r="D62" i="5"/>
  <c r="D64" i="5"/>
  <c r="D45" i="5"/>
  <c r="D61" i="5"/>
  <c r="C114" i="8" l="1"/>
  <c r="C73" i="8"/>
  <c r="C74" i="8"/>
  <c r="C75" i="8"/>
  <c r="C76" i="8"/>
  <c r="C77" i="8"/>
  <c r="C78" i="8"/>
  <c r="C79" i="8"/>
  <c r="C80" i="8"/>
  <c r="C81" i="8"/>
  <c r="C82" i="8"/>
  <c r="C83" i="8"/>
  <c r="AC8" i="2" l="1"/>
  <c r="AC9" i="2"/>
  <c r="C30" i="5"/>
  <c r="C33" i="5" s="1"/>
  <c r="D32" i="5" s="1"/>
  <c r="D31" i="5" l="1"/>
  <c r="C104" i="8" l="1"/>
  <c r="D104" i="8" s="1"/>
  <c r="D114" i="8" l="1"/>
  <c r="D24" i="4" l="1"/>
  <c r="C102" i="8" l="1"/>
  <c r="D102" i="8" s="1"/>
  <c r="C103" i="8"/>
  <c r="D103" i="8" s="1"/>
  <c r="C105" i="8"/>
  <c r="D105" i="8" s="1"/>
  <c r="D81" i="8"/>
  <c r="D82" i="8"/>
  <c r="D83" i="8"/>
  <c r="C93" i="8" l="1"/>
  <c r="D93" i="8" s="1"/>
  <c r="C94" i="8"/>
  <c r="D94" i="8" s="1"/>
  <c r="C95" i="8"/>
  <c r="D95" i="8" s="1"/>
  <c r="C96" i="8"/>
  <c r="D96" i="8" s="1"/>
  <c r="C97" i="8"/>
  <c r="D97" i="8" s="1"/>
  <c r="C98" i="8"/>
  <c r="D98" i="8" s="1"/>
  <c r="C99" i="8"/>
  <c r="D99" i="8" s="1"/>
  <c r="C100" i="8"/>
  <c r="D100" i="8" s="1"/>
  <c r="C101" i="8"/>
  <c r="D101" i="8" s="1"/>
  <c r="C92" i="8"/>
  <c r="D92" i="8" s="1"/>
  <c r="D73" i="8"/>
  <c r="D74" i="8"/>
  <c r="D75" i="8"/>
  <c r="D76" i="8"/>
  <c r="D77" i="8"/>
  <c r="D78" i="8"/>
  <c r="D79" i="8"/>
  <c r="D80" i="8"/>
  <c r="C72" i="8"/>
  <c r="D72" i="8" s="1"/>
  <c r="AR18" i="3" l="1"/>
  <c r="AU18" i="3"/>
  <c r="AX18" i="3"/>
  <c r="BA18" i="3"/>
  <c r="BD18" i="3"/>
  <c r="BJ18" i="3"/>
  <c r="BM18" i="3"/>
  <c r="H15" i="4" l="1"/>
  <c r="H24" i="4" s="1"/>
  <c r="AC7" i="2" l="1"/>
  <c r="I15" i="4"/>
  <c r="I24" i="4" l="1"/>
  <c r="I32" i="4"/>
  <c r="J15" i="4"/>
  <c r="BN10" i="3"/>
  <c r="BN11" i="3"/>
  <c r="BN12" i="3"/>
  <c r="BN13" i="3"/>
  <c r="BN14" i="3"/>
  <c r="BN15" i="3"/>
  <c r="BN16" i="3"/>
  <c r="BN17" i="3"/>
  <c r="BN9" i="3"/>
  <c r="BM10" i="3"/>
  <c r="BM11" i="3"/>
  <c r="BM12" i="3"/>
  <c r="BM13" i="3"/>
  <c r="BM14" i="3"/>
  <c r="BM15" i="3"/>
  <c r="BM16" i="3"/>
  <c r="BM17" i="3"/>
  <c r="BM9" i="3"/>
  <c r="A32" i="8"/>
  <c r="BK10" i="3"/>
  <c r="BK11" i="3"/>
  <c r="BK12" i="3"/>
  <c r="BK13" i="3"/>
  <c r="BK14" i="3"/>
  <c r="BK15" i="3"/>
  <c r="BK16" i="3"/>
  <c r="BK17" i="3"/>
  <c r="BK9" i="3"/>
  <c r="BJ10" i="3"/>
  <c r="BJ11" i="3"/>
  <c r="BJ12" i="3"/>
  <c r="BJ13" i="3"/>
  <c r="BJ14" i="3"/>
  <c r="BJ15" i="3"/>
  <c r="BJ16" i="3"/>
  <c r="BJ17" i="3"/>
  <c r="BJ9" i="3"/>
  <c r="A31" i="8"/>
  <c r="A30" i="8"/>
  <c r="BD10" i="3"/>
  <c r="BD11" i="3"/>
  <c r="BD12" i="3"/>
  <c r="BD13" i="3"/>
  <c r="BD14" i="3"/>
  <c r="BD15" i="3"/>
  <c r="BD16" i="3"/>
  <c r="BD17" i="3"/>
  <c r="BA10" i="3"/>
  <c r="BA11" i="3"/>
  <c r="BA12" i="3"/>
  <c r="BA13" i="3"/>
  <c r="BA14" i="3"/>
  <c r="BA15" i="3"/>
  <c r="BA16" i="3"/>
  <c r="BA17" i="3"/>
  <c r="AX10" i="3"/>
  <c r="AX11" i="3"/>
  <c r="AX12" i="3"/>
  <c r="AX13" i="3"/>
  <c r="AX14" i="3"/>
  <c r="AX15" i="3"/>
  <c r="AX16" i="3"/>
  <c r="AX17" i="3"/>
  <c r="BD9" i="3"/>
  <c r="BA9" i="3"/>
  <c r="AX9" i="3"/>
  <c r="AU10" i="3"/>
  <c r="AU11" i="3"/>
  <c r="AU12" i="3"/>
  <c r="AU13" i="3"/>
  <c r="AU14" i="3"/>
  <c r="AU15" i="3"/>
  <c r="AU16" i="3"/>
  <c r="AU17" i="3"/>
  <c r="AU9" i="3"/>
  <c r="AR10" i="3"/>
  <c r="AR11" i="3"/>
  <c r="AR12" i="3"/>
  <c r="AR13" i="3"/>
  <c r="AR14" i="3"/>
  <c r="AR15" i="3"/>
  <c r="AR16" i="3"/>
  <c r="AR17" i="3"/>
  <c r="AR9" i="3"/>
  <c r="A15" i="8"/>
  <c r="A16" i="8"/>
  <c r="A17" i="8"/>
  <c r="A18" i="8"/>
  <c r="A14" i="8"/>
  <c r="J24" i="4" l="1"/>
  <c r="J32" i="4"/>
  <c r="K15" i="4"/>
  <c r="BN18" i="3"/>
  <c r="BK18" i="3"/>
  <c r="BH18" i="3"/>
  <c r="AS10" i="3"/>
  <c r="AV10" i="3"/>
  <c r="AY10" i="3"/>
  <c r="BB10" i="3"/>
  <c r="BE10" i="3"/>
  <c r="AS11" i="3"/>
  <c r="AV11" i="3"/>
  <c r="AY11" i="3"/>
  <c r="BB11" i="3"/>
  <c r="BE11" i="3"/>
  <c r="AS12" i="3"/>
  <c r="AV12" i="3"/>
  <c r="AY12" i="3"/>
  <c r="BB12" i="3"/>
  <c r="BE12" i="3"/>
  <c r="AS13" i="3"/>
  <c r="AV13" i="3"/>
  <c r="AY13" i="3"/>
  <c r="BB13" i="3"/>
  <c r="BE13" i="3"/>
  <c r="AS14" i="3"/>
  <c r="AV14" i="3"/>
  <c r="AY14" i="3"/>
  <c r="BB14" i="3"/>
  <c r="BE14" i="3"/>
  <c r="AS15" i="3"/>
  <c r="AV15" i="3"/>
  <c r="AY15" i="3"/>
  <c r="BB15" i="3"/>
  <c r="BE15" i="3"/>
  <c r="AS16" i="3"/>
  <c r="AV16" i="3"/>
  <c r="AY16" i="3"/>
  <c r="BB16" i="3"/>
  <c r="BE16" i="3"/>
  <c r="AS17" i="3"/>
  <c r="AV17" i="3"/>
  <c r="AY17" i="3"/>
  <c r="BB17" i="3"/>
  <c r="BE17" i="3"/>
  <c r="BE9" i="3"/>
  <c r="BB9" i="3"/>
  <c r="AY9" i="3"/>
  <c r="AV9" i="3"/>
  <c r="AS9" i="3"/>
  <c r="AQ10" i="3"/>
  <c r="AQ11" i="3"/>
  <c r="AQ12" i="3"/>
  <c r="AQ13" i="3"/>
  <c r="AQ14" i="3"/>
  <c r="AQ15" i="3"/>
  <c r="AQ16" i="3"/>
  <c r="AQ17" i="3"/>
  <c r="AQ9" i="3"/>
  <c r="D30" i="8" l="1"/>
  <c r="BI18" i="3"/>
  <c r="D31" i="8"/>
  <c r="BL18" i="3"/>
  <c r="K24" i="4"/>
  <c r="K32" i="4"/>
  <c r="CX9" i="3"/>
  <c r="CR9" i="3"/>
  <c r="CO9" i="3"/>
  <c r="CU9" i="3"/>
  <c r="CX17" i="3"/>
  <c r="CO17" i="3"/>
  <c r="CU17" i="3"/>
  <c r="CR17" i="3"/>
  <c r="CX16" i="3"/>
  <c r="CR16" i="3"/>
  <c r="CU16" i="3"/>
  <c r="CO16" i="3"/>
  <c r="CR15" i="3"/>
  <c r="CX15" i="3"/>
  <c r="CU15" i="3"/>
  <c r="CO15" i="3"/>
  <c r="CX14" i="3"/>
  <c r="CR14" i="3"/>
  <c r="CU14" i="3"/>
  <c r="CO14" i="3"/>
  <c r="CU13" i="3"/>
  <c r="CO13" i="3"/>
  <c r="CX13" i="3"/>
  <c r="CR13" i="3"/>
  <c r="CX12" i="3"/>
  <c r="CR12" i="3"/>
  <c r="CU12" i="3"/>
  <c r="CO12" i="3"/>
  <c r="CU11" i="3"/>
  <c r="CO11" i="3"/>
  <c r="CX11" i="3"/>
  <c r="CR11" i="3"/>
  <c r="CX10" i="3"/>
  <c r="CR10" i="3"/>
  <c r="CU10" i="3"/>
  <c r="CO10" i="3"/>
  <c r="BL12" i="3"/>
  <c r="CH12" i="3"/>
  <c r="CB12" i="3"/>
  <c r="CE12" i="3"/>
  <c r="BY12" i="3"/>
  <c r="CE9" i="3"/>
  <c r="BY9" i="3"/>
  <c r="CB9" i="3"/>
  <c r="CH9" i="3"/>
  <c r="BL14" i="3"/>
  <c r="CH14" i="3"/>
  <c r="CE14" i="3"/>
  <c r="BY14" i="3"/>
  <c r="CB14" i="3"/>
  <c r="BL10" i="3"/>
  <c r="CH10" i="3"/>
  <c r="CE10" i="3"/>
  <c r="BY10" i="3"/>
  <c r="CB10" i="3"/>
  <c r="BL17" i="3"/>
  <c r="CH17" i="3"/>
  <c r="CB17" i="3"/>
  <c r="CE17" i="3"/>
  <c r="BY17" i="3"/>
  <c r="BL13" i="3"/>
  <c r="CE13" i="3"/>
  <c r="BY13" i="3"/>
  <c r="CB13" i="3"/>
  <c r="CH13" i="3"/>
  <c r="BI16" i="3"/>
  <c r="CE16" i="3"/>
  <c r="BY16" i="3"/>
  <c r="CB16" i="3"/>
  <c r="CH16" i="3"/>
  <c r="BL15" i="3"/>
  <c r="BY15" i="3"/>
  <c r="CE15" i="3"/>
  <c r="CH15" i="3"/>
  <c r="CB15" i="3"/>
  <c r="BL11" i="3"/>
  <c r="CB11" i="3"/>
  <c r="CE11" i="3"/>
  <c r="BY11" i="3"/>
  <c r="CH11" i="3"/>
  <c r="BR17" i="3"/>
  <c r="BR13" i="3"/>
  <c r="BR16" i="3"/>
  <c r="BR12" i="3"/>
  <c r="BR15" i="3"/>
  <c r="BR11" i="3"/>
  <c r="BR14" i="3"/>
  <c r="BR10" i="3"/>
  <c r="BQ18" i="3"/>
  <c r="D32" i="8" s="1"/>
  <c r="BR9" i="3"/>
  <c r="AS18" i="3"/>
  <c r="L15" i="4"/>
  <c r="AY18" i="3"/>
  <c r="BE18" i="3"/>
  <c r="AV18" i="3"/>
  <c r="BB18" i="3"/>
  <c r="BL9" i="3"/>
  <c r="AQ18" i="3"/>
  <c r="D14" i="8"/>
  <c r="D17" i="8"/>
  <c r="AT9" i="3"/>
  <c r="AZ9" i="3"/>
  <c r="BC17" i="3"/>
  <c r="AW17" i="3"/>
  <c r="AW9" i="3"/>
  <c r="BC9" i="3"/>
  <c r="AZ17" i="3"/>
  <c r="AT17" i="3"/>
  <c r="BC16" i="3"/>
  <c r="AW16" i="3"/>
  <c r="AZ15" i="3"/>
  <c r="AT15" i="3"/>
  <c r="BC14" i="3"/>
  <c r="AW14" i="3"/>
  <c r="AZ13" i="3"/>
  <c r="AT13" i="3"/>
  <c r="BC12" i="3"/>
  <c r="AW12" i="3"/>
  <c r="AZ11" i="3"/>
  <c r="AT11" i="3"/>
  <c r="BC10" i="3"/>
  <c r="AW10" i="3"/>
  <c r="AZ16" i="3"/>
  <c r="AT16" i="3"/>
  <c r="BC15" i="3"/>
  <c r="AW15" i="3"/>
  <c r="AZ14" i="3"/>
  <c r="AT14" i="3"/>
  <c r="BC13" i="3"/>
  <c r="AW13" i="3"/>
  <c r="AZ12" i="3"/>
  <c r="AT12" i="3"/>
  <c r="BC11" i="3"/>
  <c r="AW11" i="3"/>
  <c r="AZ10" i="3"/>
  <c r="AT10" i="3"/>
  <c r="BF17" i="3"/>
  <c r="BF15" i="3"/>
  <c r="BF13" i="3"/>
  <c r="BF11" i="3"/>
  <c r="BO12" i="3"/>
  <c r="BO16" i="3"/>
  <c r="BI11" i="3"/>
  <c r="BI15" i="3"/>
  <c r="BO11" i="3"/>
  <c r="BO15" i="3"/>
  <c r="BL16" i="3"/>
  <c r="BI10" i="3"/>
  <c r="BI14" i="3"/>
  <c r="BF9" i="3"/>
  <c r="BF16" i="3"/>
  <c r="BF14" i="3"/>
  <c r="BF12" i="3"/>
  <c r="BF10" i="3"/>
  <c r="BO10" i="3"/>
  <c r="BO14" i="3"/>
  <c r="BO9" i="3"/>
  <c r="BI13" i="3"/>
  <c r="BI17" i="3"/>
  <c r="BI9" i="3"/>
  <c r="BO13" i="3"/>
  <c r="BO17" i="3"/>
  <c r="BI12" i="3"/>
  <c r="BC18" i="3" l="1"/>
  <c r="AW18" i="3"/>
  <c r="C15" i="8" s="1"/>
  <c r="AT18" i="3"/>
  <c r="C14" i="8" s="1"/>
  <c r="AZ18" i="3"/>
  <c r="C17" i="8"/>
  <c r="C58" i="8"/>
  <c r="C44" i="8"/>
  <c r="C57" i="8"/>
  <c r="C43" i="8"/>
  <c r="C56" i="8"/>
  <c r="C45" i="8"/>
  <c r="D15" i="8"/>
  <c r="D18" i="8"/>
  <c r="BF18" i="3"/>
  <c r="C18" i="8" s="1"/>
  <c r="D16" i="8"/>
  <c r="C16" i="8"/>
  <c r="L24" i="4"/>
  <c r="L32" i="4"/>
  <c r="CX18" i="3"/>
  <c r="C59" i="8" s="1"/>
  <c r="CH18" i="3"/>
  <c r="C46" i="8" s="1"/>
  <c r="BR18" i="3"/>
  <c r="C32" i="8" s="1"/>
  <c r="M15" i="4"/>
  <c r="C31" i="8"/>
  <c r="BO18" i="3"/>
  <c r="C30" i="8"/>
  <c r="M24" i="4" l="1"/>
  <c r="M32" i="4"/>
  <c r="N15" i="4"/>
  <c r="N24" i="4" l="1"/>
  <c r="N32" i="4"/>
  <c r="O15" i="4"/>
  <c r="O24" i="4" l="1"/>
  <c r="O32" i="4"/>
  <c r="P15" i="4"/>
  <c r="P24" i="4" l="1"/>
  <c r="P32" i="4"/>
  <c r="P31" i="4" s="1"/>
  <c r="Q15" i="4"/>
  <c r="P18" i="4"/>
  <c r="P19" i="4"/>
  <c r="P20" i="4"/>
  <c r="P21" i="4"/>
  <c r="P22" i="4"/>
  <c r="P23" i="4"/>
  <c r="P27" i="4"/>
  <c r="P28" i="4"/>
  <c r="P35" i="4"/>
  <c r="P36" i="4"/>
  <c r="AC6" i="2"/>
  <c r="O18" i="4"/>
  <c r="O19" i="4"/>
  <c r="O20" i="4"/>
  <c r="O21" i="4"/>
  <c r="O22" i="4"/>
  <c r="O23" i="4"/>
  <c r="O27" i="4"/>
  <c r="O28" i="4"/>
  <c r="O31" i="4"/>
  <c r="O35" i="4"/>
  <c r="O36" i="4"/>
  <c r="N18" i="4"/>
  <c r="N19" i="4"/>
  <c r="N20" i="4"/>
  <c r="N21" i="4"/>
  <c r="N22" i="4"/>
  <c r="N23" i="4"/>
  <c r="N27" i="4"/>
  <c r="N28" i="4"/>
  <c r="N31" i="4"/>
  <c r="N35" i="4"/>
  <c r="N36" i="4"/>
  <c r="Q24" i="4" l="1"/>
  <c r="Q32" i="4"/>
  <c r="Q31" i="4" s="1"/>
  <c r="P34" i="4"/>
  <c r="P52" i="4"/>
  <c r="P45" i="4"/>
  <c r="P17" i="4"/>
  <c r="P26" i="4"/>
  <c r="P44" i="4" s="1"/>
  <c r="R15" i="4"/>
  <c r="Q18" i="4"/>
  <c r="Q19" i="4"/>
  <c r="Q20" i="4"/>
  <c r="Q21" i="4"/>
  <c r="Q22" i="4"/>
  <c r="Q23" i="4"/>
  <c r="Q27" i="4"/>
  <c r="Q28" i="4"/>
  <c r="Q35" i="4"/>
  <c r="Q36" i="4"/>
  <c r="O34" i="4"/>
  <c r="O49" i="4" s="1"/>
  <c r="O45" i="4"/>
  <c r="O52" i="4"/>
  <c r="O54" i="4" s="1"/>
  <c r="N26" i="4"/>
  <c r="O26" i="4"/>
  <c r="O17" i="4"/>
  <c r="O43" i="4" s="1"/>
  <c r="N34" i="4"/>
  <c r="N42" i="4" s="1"/>
  <c r="N17" i="4"/>
  <c r="N43" i="4" s="1"/>
  <c r="N45" i="4"/>
  <c r="N52" i="4"/>
  <c r="I35" i="4"/>
  <c r="J35" i="4"/>
  <c r="K35" i="4"/>
  <c r="L35" i="4"/>
  <c r="M35" i="4"/>
  <c r="I36" i="4"/>
  <c r="J36" i="4"/>
  <c r="K36" i="4"/>
  <c r="L36" i="4"/>
  <c r="M36" i="4"/>
  <c r="I28" i="4"/>
  <c r="J28" i="4"/>
  <c r="K28" i="4"/>
  <c r="L28" i="4"/>
  <c r="M28" i="4"/>
  <c r="I27" i="4"/>
  <c r="J27" i="4"/>
  <c r="K27" i="4"/>
  <c r="L27" i="4"/>
  <c r="M27" i="4"/>
  <c r="I18" i="4"/>
  <c r="J18" i="4"/>
  <c r="K18" i="4"/>
  <c r="L18" i="4"/>
  <c r="M18" i="4"/>
  <c r="I19" i="4"/>
  <c r="J19" i="4"/>
  <c r="K19" i="4"/>
  <c r="L19" i="4"/>
  <c r="M19" i="4"/>
  <c r="I20" i="4"/>
  <c r="J20" i="4"/>
  <c r="K20" i="4"/>
  <c r="L20" i="4"/>
  <c r="M20" i="4"/>
  <c r="I21" i="4"/>
  <c r="J21" i="4"/>
  <c r="K21" i="4"/>
  <c r="L21" i="4"/>
  <c r="M21" i="4"/>
  <c r="I22" i="4"/>
  <c r="J22" i="4"/>
  <c r="K22" i="4"/>
  <c r="L22" i="4"/>
  <c r="M22" i="4"/>
  <c r="I23" i="4"/>
  <c r="J23" i="4"/>
  <c r="K23" i="4"/>
  <c r="L23" i="4"/>
  <c r="M23" i="4"/>
  <c r="D36" i="4"/>
  <c r="D35" i="4"/>
  <c r="D32" i="4"/>
  <c r="D28" i="4"/>
  <c r="D27" i="4"/>
  <c r="D19" i="4"/>
  <c r="D20" i="4"/>
  <c r="D21" i="4"/>
  <c r="D22" i="4"/>
  <c r="D23" i="4"/>
  <c r="D18" i="4"/>
  <c r="K22" i="2"/>
  <c r="K29" i="2"/>
  <c r="K30" i="2"/>
  <c r="K31" i="2"/>
  <c r="K28" i="2"/>
  <c r="I37" i="2"/>
  <c r="I36" i="2"/>
  <c r="P55" i="4" l="1"/>
  <c r="N55" i="4"/>
  <c r="O55" i="4"/>
  <c r="R24" i="4"/>
  <c r="R32" i="4"/>
  <c r="Q34" i="4"/>
  <c r="Q51" i="4" s="1"/>
  <c r="Q45" i="4"/>
  <c r="Q52" i="4"/>
  <c r="Q17" i="4"/>
  <c r="P43" i="4"/>
  <c r="P16" i="4"/>
  <c r="P41" i="4" s="1"/>
  <c r="P48" i="4" s="1"/>
  <c r="Q26" i="4"/>
  <c r="S15" i="4"/>
  <c r="R18" i="4"/>
  <c r="R19" i="4"/>
  <c r="R20" i="4"/>
  <c r="R21" i="4"/>
  <c r="R22" i="4"/>
  <c r="R23" i="4"/>
  <c r="R27" i="4"/>
  <c r="R28" i="4"/>
  <c r="R31" i="4"/>
  <c r="R35" i="4"/>
  <c r="R36" i="4"/>
  <c r="P54" i="4"/>
  <c r="K27" i="2"/>
  <c r="D17" i="4"/>
  <c r="E24" i="4" s="1"/>
  <c r="Q42" i="4"/>
  <c r="Q49" i="4"/>
  <c r="P42" i="4"/>
  <c r="P51" i="4"/>
  <c r="P49" i="4"/>
  <c r="O42" i="4"/>
  <c r="O51" i="4"/>
  <c r="O44" i="4"/>
  <c r="N44" i="4"/>
  <c r="O16" i="4"/>
  <c r="O41" i="4" s="1"/>
  <c r="O47" i="4" s="1"/>
  <c r="N16" i="4"/>
  <c r="N41" i="4" s="1"/>
  <c r="N48" i="4" s="1"/>
  <c r="N51" i="4"/>
  <c r="N49" i="4"/>
  <c r="N54" i="4"/>
  <c r="E36" i="2"/>
  <c r="Q55" i="4" l="1"/>
  <c r="S24" i="4"/>
  <c r="S32" i="4"/>
  <c r="S31" i="4" s="1"/>
  <c r="C22" i="5"/>
  <c r="D78" i="5" s="1"/>
  <c r="Q44" i="4"/>
  <c r="P53" i="4"/>
  <c r="P46" i="4"/>
  <c r="P47" i="4"/>
  <c r="R26" i="4"/>
  <c r="R34" i="4"/>
  <c r="Q43" i="4"/>
  <c r="Q16" i="4"/>
  <c r="Q41" i="4" s="1"/>
  <c r="Q48" i="4" s="1"/>
  <c r="R52" i="4"/>
  <c r="R45" i="4"/>
  <c r="R17" i="4"/>
  <c r="Q54" i="4"/>
  <c r="T15" i="4"/>
  <c r="S19" i="4"/>
  <c r="S21" i="4"/>
  <c r="S27" i="4"/>
  <c r="S35" i="4"/>
  <c r="S18" i="4"/>
  <c r="S22" i="4"/>
  <c r="S28" i="4"/>
  <c r="S36" i="4"/>
  <c r="S20" i="4"/>
  <c r="S23" i="4"/>
  <c r="O53" i="4"/>
  <c r="O48" i="4"/>
  <c r="O46" i="4"/>
  <c r="N47" i="4"/>
  <c r="N46" i="4"/>
  <c r="N53" i="4"/>
  <c r="K31" i="4"/>
  <c r="M31" i="4"/>
  <c r="J26" i="4"/>
  <c r="L26" i="4"/>
  <c r="I31" i="4"/>
  <c r="J31" i="4"/>
  <c r="L31" i="4"/>
  <c r="R55" i="4" l="1"/>
  <c r="L45" i="4"/>
  <c r="J45" i="4"/>
  <c r="T24" i="4"/>
  <c r="T32" i="4"/>
  <c r="T31" i="4" s="1"/>
  <c r="Q46" i="4"/>
  <c r="Q47" i="4"/>
  <c r="S52" i="4"/>
  <c r="S45" i="4"/>
  <c r="S17" i="4"/>
  <c r="R43" i="4"/>
  <c r="R16" i="4"/>
  <c r="R41" i="4" s="1"/>
  <c r="R48" i="4" s="1"/>
  <c r="S34" i="4"/>
  <c r="U15" i="4"/>
  <c r="T19" i="4"/>
  <c r="T23" i="4"/>
  <c r="T35" i="4"/>
  <c r="T27" i="4"/>
  <c r="T21" i="4"/>
  <c r="T28" i="4"/>
  <c r="T20" i="4"/>
  <c r="T18" i="4"/>
  <c r="T22" i="4"/>
  <c r="T36" i="4"/>
  <c r="R49" i="4"/>
  <c r="R51" i="4"/>
  <c r="R42" i="4"/>
  <c r="S26" i="4"/>
  <c r="S44" i="4" s="1"/>
  <c r="Q53" i="4"/>
  <c r="R54" i="4"/>
  <c r="R44" i="4"/>
  <c r="L52" i="4"/>
  <c r="L54" i="4" s="1"/>
  <c r="I34" i="4"/>
  <c r="I51" i="4" s="1"/>
  <c r="J52" i="4"/>
  <c r="J54" i="4" s="1"/>
  <c r="K45" i="4"/>
  <c r="K52" i="4"/>
  <c r="K54" i="4" s="1"/>
  <c r="I45" i="4"/>
  <c r="I52" i="4"/>
  <c r="I54" i="4" s="1"/>
  <c r="M34" i="4"/>
  <c r="M51" i="4" s="1"/>
  <c r="K34" i="4"/>
  <c r="K49" i="4" s="1"/>
  <c r="L17" i="4"/>
  <c r="L43" i="4" s="1"/>
  <c r="J17" i="4"/>
  <c r="J43" i="4" s="1"/>
  <c r="L34" i="4"/>
  <c r="L42" i="4" s="1"/>
  <c r="J34" i="4"/>
  <c r="J51" i="4" s="1"/>
  <c r="M26" i="4"/>
  <c r="K26" i="4"/>
  <c r="I26" i="4"/>
  <c r="M17" i="4"/>
  <c r="M43" i="4" s="1"/>
  <c r="K17" i="4"/>
  <c r="K43" i="4" s="1"/>
  <c r="I17" i="4"/>
  <c r="I43" i="4" s="1"/>
  <c r="M45" i="4"/>
  <c r="M52" i="4"/>
  <c r="R53" i="4" l="1"/>
  <c r="S55" i="4"/>
  <c r="J55" i="4"/>
  <c r="L55" i="4"/>
  <c r="K55" i="4"/>
  <c r="M55" i="4"/>
  <c r="I55" i="4"/>
  <c r="U24" i="4"/>
  <c r="U32" i="4"/>
  <c r="U31" i="4" s="1"/>
  <c r="D48" i="5"/>
  <c r="D65" i="5"/>
  <c r="R46" i="4"/>
  <c r="R47" i="4"/>
  <c r="T17" i="4"/>
  <c r="T26" i="4"/>
  <c r="V15" i="4"/>
  <c r="V32" i="4" s="1"/>
  <c r="U20" i="4"/>
  <c r="U27" i="4"/>
  <c r="U19" i="4"/>
  <c r="U21" i="4"/>
  <c r="U23" i="4"/>
  <c r="U28" i="4"/>
  <c r="U35" i="4"/>
  <c r="U18" i="4"/>
  <c r="U22" i="4"/>
  <c r="U36" i="4"/>
  <c r="S43" i="4"/>
  <c r="S16" i="4"/>
  <c r="S41" i="4" s="1"/>
  <c r="S48" i="4" s="1"/>
  <c r="T34" i="4"/>
  <c r="T55" i="4" s="1"/>
  <c r="S42" i="4"/>
  <c r="S51" i="4"/>
  <c r="S49" i="4"/>
  <c r="T52" i="4"/>
  <c r="T45" i="4"/>
  <c r="S54" i="4"/>
  <c r="L44" i="4"/>
  <c r="I49" i="4"/>
  <c r="I44" i="4"/>
  <c r="J44" i="4"/>
  <c r="K44" i="4"/>
  <c r="I42" i="4"/>
  <c r="J42" i="4"/>
  <c r="J49" i="4"/>
  <c r="K42" i="4"/>
  <c r="J16" i="4"/>
  <c r="J41" i="4" s="1"/>
  <c r="K51" i="4"/>
  <c r="K16" i="4"/>
  <c r="K41" i="4" s="1"/>
  <c r="K48" i="4" s="1"/>
  <c r="M49" i="4"/>
  <c r="M44" i="4"/>
  <c r="L16" i="4"/>
  <c r="L41" i="4" s="1"/>
  <c r="L51" i="4"/>
  <c r="I16" i="4"/>
  <c r="I41" i="4" s="1"/>
  <c r="I53" i="4" s="1"/>
  <c r="M16" i="4"/>
  <c r="M41" i="4" s="1"/>
  <c r="M48" i="4" s="1"/>
  <c r="M42" i="4"/>
  <c r="L49" i="4"/>
  <c r="M54" i="4"/>
  <c r="D11" i="4"/>
  <c r="L46" i="4" l="1"/>
  <c r="W15" i="4"/>
  <c r="V24" i="4"/>
  <c r="S53" i="4"/>
  <c r="S46" i="4"/>
  <c r="S47" i="4"/>
  <c r="T51" i="4"/>
  <c r="T42" i="4"/>
  <c r="T49" i="4"/>
  <c r="U17" i="4"/>
  <c r="T54" i="4"/>
  <c r="U34" i="4"/>
  <c r="V19" i="4"/>
  <c r="V21" i="4"/>
  <c r="V23" i="4"/>
  <c r="V28" i="4"/>
  <c r="V35" i="4"/>
  <c r="V18" i="4"/>
  <c r="V20" i="4"/>
  <c r="V22" i="4"/>
  <c r="V27" i="4"/>
  <c r="V31" i="4"/>
  <c r="V36" i="4"/>
  <c r="U26" i="4"/>
  <c r="U44" i="4" s="1"/>
  <c r="T44" i="4"/>
  <c r="U45" i="4"/>
  <c r="U52" i="4"/>
  <c r="T16" i="4"/>
  <c r="T41" i="4" s="1"/>
  <c r="T48" i="4" s="1"/>
  <c r="T43" i="4"/>
  <c r="J46" i="4"/>
  <c r="J53" i="4"/>
  <c r="L48" i="4"/>
  <c r="H36" i="4"/>
  <c r="H28" i="4"/>
  <c r="H19" i="4"/>
  <c r="H21" i="4"/>
  <c r="H23" i="4"/>
  <c r="H20" i="4"/>
  <c r="H22" i="4"/>
  <c r="H18" i="4"/>
  <c r="H35" i="4"/>
  <c r="H32" i="4"/>
  <c r="H31" i="4" s="1"/>
  <c r="H27" i="4"/>
  <c r="M53" i="4"/>
  <c r="M47" i="4"/>
  <c r="K53" i="4"/>
  <c r="J48" i="4"/>
  <c r="J47" i="4"/>
  <c r="I46" i="4"/>
  <c r="K46" i="4"/>
  <c r="K47" i="4"/>
  <c r="I47" i="4"/>
  <c r="M46" i="4"/>
  <c r="L47" i="4"/>
  <c r="L53" i="4"/>
  <c r="I48" i="4"/>
  <c r="U55" i="4" l="1"/>
  <c r="W24" i="4"/>
  <c r="W32" i="4"/>
  <c r="W31" i="4" s="1"/>
  <c r="X15" i="4"/>
  <c r="X23" i="4" s="1"/>
  <c r="W36" i="4"/>
  <c r="W18" i="4"/>
  <c r="W35" i="4"/>
  <c r="W28" i="4"/>
  <c r="W21" i="4"/>
  <c r="W23" i="4"/>
  <c r="W20" i="4"/>
  <c r="W22" i="4"/>
  <c r="W19" i="4"/>
  <c r="W27" i="4"/>
  <c r="H34" i="4"/>
  <c r="H26" i="4"/>
  <c r="T46" i="4"/>
  <c r="V26" i="4"/>
  <c r="X28" i="4"/>
  <c r="U51" i="4"/>
  <c r="U49" i="4"/>
  <c r="U42" i="4"/>
  <c r="T47" i="4"/>
  <c r="U54" i="4"/>
  <c r="T53" i="4"/>
  <c r="V52" i="4"/>
  <c r="V45" i="4"/>
  <c r="V17" i="4"/>
  <c r="V34" i="4"/>
  <c r="U43" i="4"/>
  <c r="U16" i="4"/>
  <c r="U41" i="4" s="1"/>
  <c r="U48" i="4" s="1"/>
  <c r="D19" i="5"/>
  <c r="D21" i="5"/>
  <c r="H17" i="4"/>
  <c r="X19" i="4" l="1"/>
  <c r="X36" i="4"/>
  <c r="V55" i="4"/>
  <c r="X35" i="4"/>
  <c r="X20" i="4"/>
  <c r="Y15" i="4"/>
  <c r="Y19" i="4" s="1"/>
  <c r="X18" i="4"/>
  <c r="X27" i="4"/>
  <c r="X26" i="4" s="1"/>
  <c r="X21" i="4"/>
  <c r="X22" i="4"/>
  <c r="H55" i="4"/>
  <c r="W52" i="4"/>
  <c r="X24" i="4"/>
  <c r="X32" i="4"/>
  <c r="X31" i="4" s="1"/>
  <c r="H16" i="4"/>
  <c r="W45" i="4"/>
  <c r="W34" i="4"/>
  <c r="W42" i="4" s="1"/>
  <c r="W26" i="4"/>
  <c r="W17" i="4"/>
  <c r="W43" i="4" s="1"/>
  <c r="W54" i="4"/>
  <c r="U46" i="4"/>
  <c r="V42" i="4"/>
  <c r="V51" i="4"/>
  <c r="V49" i="4"/>
  <c r="V54" i="4"/>
  <c r="U53" i="4"/>
  <c r="V43" i="4"/>
  <c r="V16" i="4"/>
  <c r="V41" i="4" s="1"/>
  <c r="V48" i="4" s="1"/>
  <c r="V44" i="4"/>
  <c r="U47" i="4"/>
  <c r="D31" i="4"/>
  <c r="I11" i="1"/>
  <c r="H11" i="1"/>
  <c r="G11" i="1"/>
  <c r="E35" i="2"/>
  <c r="D30" i="2" s="1"/>
  <c r="H14" i="4"/>
  <c r="I35" i="2"/>
  <c r="P19" i="2" s="1"/>
  <c r="K21" i="2"/>
  <c r="P14" i="2"/>
  <c r="X34" i="4" l="1"/>
  <c r="Y22" i="4"/>
  <c r="Y32" i="4"/>
  <c r="Y31" i="4" s="1"/>
  <c r="Y27" i="4"/>
  <c r="Z15" i="4"/>
  <c r="X17" i="4"/>
  <c r="X43" i="4" s="1"/>
  <c r="W49" i="4"/>
  <c r="Y35" i="4"/>
  <c r="Y28" i="4"/>
  <c r="Y21" i="4"/>
  <c r="Y36" i="4"/>
  <c r="Y20" i="4"/>
  <c r="Y24" i="4"/>
  <c r="Y18" i="4"/>
  <c r="Y23" i="4"/>
  <c r="X55" i="4"/>
  <c r="W55" i="4"/>
  <c r="X45" i="4"/>
  <c r="X52" i="4"/>
  <c r="Z24" i="4"/>
  <c r="Z32" i="4"/>
  <c r="Z31" i="4" s="1"/>
  <c r="W44" i="4"/>
  <c r="W51" i="4"/>
  <c r="W16" i="4"/>
  <c r="W41" i="4" s="1"/>
  <c r="W48" i="4" s="1"/>
  <c r="Y26" i="4"/>
  <c r="X16" i="4"/>
  <c r="X41" i="4" s="1"/>
  <c r="X48" i="4" s="1"/>
  <c r="X51" i="4"/>
  <c r="X49" i="4"/>
  <c r="X44" i="4"/>
  <c r="X42" i="4"/>
  <c r="Y34" i="4"/>
  <c r="Y51" i="4" s="1"/>
  <c r="Y52" i="4"/>
  <c r="Y45" i="4"/>
  <c r="Z27" i="4"/>
  <c r="Z23" i="4"/>
  <c r="AA15" i="4"/>
  <c r="Z20" i="4"/>
  <c r="Z36" i="4"/>
  <c r="Z18" i="4"/>
  <c r="Z22" i="4"/>
  <c r="Z35" i="4"/>
  <c r="Z19" i="4"/>
  <c r="Z28" i="4"/>
  <c r="Z21" i="4"/>
  <c r="X54" i="4"/>
  <c r="V46" i="4"/>
  <c r="V47" i="4"/>
  <c r="V53" i="4"/>
  <c r="I15" i="2"/>
  <c r="D10" i="4"/>
  <c r="D12" i="4" s="1"/>
  <c r="E12" i="4" s="1"/>
  <c r="E23" i="4"/>
  <c r="E32" i="4"/>
  <c r="D26" i="4"/>
  <c r="D34" i="4"/>
  <c r="P13" i="2"/>
  <c r="P15" i="2" s="1"/>
  <c r="H44" i="4"/>
  <c r="H12" i="4"/>
  <c r="P27" i="2"/>
  <c r="H30" i="2"/>
  <c r="P26" i="2" s="1"/>
  <c r="H43" i="4"/>
  <c r="H41" i="4"/>
  <c r="H48" i="4" s="1"/>
  <c r="H52" i="4"/>
  <c r="H45" i="4"/>
  <c r="H51" i="4"/>
  <c r="H49" i="4"/>
  <c r="H42" i="4"/>
  <c r="P21" i="2"/>
  <c r="P20" i="2"/>
  <c r="H20" i="2"/>
  <c r="P29" i="2"/>
  <c r="Y17" i="4" l="1"/>
  <c r="Y16" i="4" s="1"/>
  <c r="Y41" i="4" s="1"/>
  <c r="Y48" i="4" s="1"/>
  <c r="D55" i="4"/>
  <c r="Y55" i="4"/>
  <c r="AA24" i="4"/>
  <c r="AA32" i="4"/>
  <c r="AA31" i="4" s="1"/>
  <c r="W47" i="4"/>
  <c r="W46" i="4"/>
  <c r="W53" i="4"/>
  <c r="Z34" i="4"/>
  <c r="Z49" i="4" s="1"/>
  <c r="X53" i="4"/>
  <c r="X47" i="4"/>
  <c r="X46" i="4"/>
  <c r="Y49" i="4"/>
  <c r="Y42" i="4"/>
  <c r="Y44" i="4"/>
  <c r="Z17" i="4"/>
  <c r="Z43" i="4" s="1"/>
  <c r="Z26" i="4"/>
  <c r="Z45" i="4"/>
  <c r="Z52" i="4"/>
  <c r="Z54" i="4" s="1"/>
  <c r="AA18" i="4"/>
  <c r="AA20" i="4"/>
  <c r="AA36" i="4"/>
  <c r="AA28" i="4"/>
  <c r="AA22" i="4"/>
  <c r="AA35" i="4"/>
  <c r="AA23" i="4"/>
  <c r="AA27" i="4"/>
  <c r="AB15" i="4"/>
  <c r="AA21" i="4"/>
  <c r="AA19" i="4"/>
  <c r="Y54" i="4"/>
  <c r="E20" i="4"/>
  <c r="D16" i="4"/>
  <c r="E16" i="4" s="1"/>
  <c r="E27" i="4"/>
  <c r="E22" i="4"/>
  <c r="E19" i="4"/>
  <c r="E11" i="4"/>
  <c r="E28" i="4"/>
  <c r="E21" i="4"/>
  <c r="E18" i="4"/>
  <c r="E36" i="4"/>
  <c r="E35" i="4"/>
  <c r="D30" i="5"/>
  <c r="D33" i="5" s="1"/>
  <c r="D20" i="5"/>
  <c r="D18" i="5"/>
  <c r="P22" i="2"/>
  <c r="D23" i="2"/>
  <c r="D17" i="2" s="1"/>
  <c r="H54" i="4"/>
  <c r="H53" i="4"/>
  <c r="D42" i="4"/>
  <c r="D51" i="4"/>
  <c r="D49" i="4"/>
  <c r="D44" i="4"/>
  <c r="H47" i="4"/>
  <c r="H46" i="4"/>
  <c r="D52" i="4"/>
  <c r="D45" i="4"/>
  <c r="P31" i="2"/>
  <c r="I20" i="2" l="1"/>
  <c r="D15" i="2"/>
  <c r="E15" i="2" s="1"/>
  <c r="Y43" i="4"/>
  <c r="Z55" i="4"/>
  <c r="AB24" i="4"/>
  <c r="AB32" i="4"/>
  <c r="AB31" i="4" s="1"/>
  <c r="AA26" i="4"/>
  <c r="Z44" i="4"/>
  <c r="Z51" i="4"/>
  <c r="Z42" i="4"/>
  <c r="AA34" i="4"/>
  <c r="AA51" i="4" s="1"/>
  <c r="Y53" i="4"/>
  <c r="Y46" i="4"/>
  <c r="Y47" i="4"/>
  <c r="Z16" i="4"/>
  <c r="Z41" i="4" s="1"/>
  <c r="Z53" i="4" s="1"/>
  <c r="AA17" i="4"/>
  <c r="AA43" i="4" s="1"/>
  <c r="AB35" i="4"/>
  <c r="AB21" i="4"/>
  <c r="AB19" i="4"/>
  <c r="AC15" i="4"/>
  <c r="AB27" i="4"/>
  <c r="AB36" i="4"/>
  <c r="AB18" i="4"/>
  <c r="AB20" i="4"/>
  <c r="AB22" i="4"/>
  <c r="AB23" i="4"/>
  <c r="AB28" i="4"/>
  <c r="AA45" i="4"/>
  <c r="AA52" i="4"/>
  <c r="E34" i="4"/>
  <c r="E31" i="4"/>
  <c r="E17" i="4"/>
  <c r="E26" i="4"/>
  <c r="D22" i="5"/>
  <c r="D54" i="4"/>
  <c r="E50" i="4"/>
  <c r="E51" i="4"/>
  <c r="D43" i="4"/>
  <c r="E17" i="2"/>
  <c r="P18" i="2"/>
  <c r="H17" i="2"/>
  <c r="I17" i="2" s="1"/>
  <c r="L21" i="2"/>
  <c r="P25" i="2"/>
  <c r="E23" i="2"/>
  <c r="E30" i="2"/>
  <c r="J35" i="2"/>
  <c r="I30" i="2"/>
  <c r="L27" i="2"/>
  <c r="F35" i="2"/>
  <c r="Z47" i="4" l="1"/>
  <c r="AA55" i="4"/>
  <c r="AC24" i="4"/>
  <c r="AC32" i="4"/>
  <c r="AC31" i="4" s="1"/>
  <c r="AA49" i="4"/>
  <c r="AA44" i="4"/>
  <c r="AA42" i="4"/>
  <c r="AA16" i="4"/>
  <c r="AA41" i="4" s="1"/>
  <c r="Z46" i="4"/>
  <c r="Z48" i="4"/>
  <c r="AB26" i="4"/>
  <c r="AB34" i="4"/>
  <c r="AB51" i="4" s="1"/>
  <c r="AB17" i="4"/>
  <c r="AB43" i="4" s="1"/>
  <c r="AA54" i="4"/>
  <c r="AB52" i="4"/>
  <c r="AB45" i="4"/>
  <c r="AC18" i="4"/>
  <c r="AC21" i="4"/>
  <c r="AC36" i="4"/>
  <c r="AC22" i="4"/>
  <c r="AC27" i="4"/>
  <c r="AC19" i="4"/>
  <c r="AC28" i="4"/>
  <c r="AC20" i="4"/>
  <c r="AC23" i="4"/>
  <c r="AD15" i="4"/>
  <c r="AC35" i="4"/>
  <c r="D41" i="4"/>
  <c r="E43" i="4" s="1"/>
  <c r="P16" i="2"/>
  <c r="P24" i="2"/>
  <c r="P23" i="2"/>
  <c r="P30" i="2"/>
  <c r="AB55" i="4" l="1"/>
  <c r="AD24" i="4"/>
  <c r="AD32" i="4"/>
  <c r="AD31" i="4" s="1"/>
  <c r="AB42" i="4"/>
  <c r="AB49" i="4"/>
  <c r="AA46" i="4"/>
  <c r="AA48" i="4"/>
  <c r="AA53" i="4"/>
  <c r="AA47" i="4"/>
  <c r="AC34" i="4"/>
  <c r="AC42" i="4" s="1"/>
  <c r="AB16" i="4"/>
  <c r="AB41" i="4" s="1"/>
  <c r="AB48" i="4" s="1"/>
  <c r="AC26" i="4"/>
  <c r="AC17" i="4"/>
  <c r="AC43" i="4" s="1"/>
  <c r="AB44" i="4"/>
  <c r="AE15" i="4"/>
  <c r="AF15" i="4" s="1"/>
  <c r="AD22" i="4"/>
  <c r="AD21" i="4"/>
  <c r="AD19" i="4"/>
  <c r="AD28" i="4"/>
  <c r="AD27" i="4"/>
  <c r="AD23" i="4"/>
  <c r="AD18" i="4"/>
  <c r="AD20" i="4"/>
  <c r="AD36" i="4"/>
  <c r="AD35" i="4"/>
  <c r="AC45" i="4"/>
  <c r="AC52" i="4"/>
  <c r="AB54" i="4"/>
  <c r="D48" i="4"/>
  <c r="D53" i="4"/>
  <c r="D47" i="4"/>
  <c r="E45" i="4"/>
  <c r="E52" i="4"/>
  <c r="E49" i="4"/>
  <c r="D46" i="4"/>
  <c r="E44" i="4"/>
  <c r="AF18" i="4" l="1"/>
  <c r="AF21" i="4"/>
  <c r="AF32" i="4"/>
  <c r="AF31" i="4" s="1"/>
  <c r="AF36" i="4"/>
  <c r="AF20" i="4"/>
  <c r="AF19" i="4"/>
  <c r="AF22" i="4"/>
  <c r="AF24" i="4"/>
  <c r="AF28" i="4"/>
  <c r="AF27" i="4"/>
  <c r="AF35" i="4"/>
  <c r="AG15" i="4"/>
  <c r="AF23" i="4"/>
  <c r="AC55" i="4"/>
  <c r="AE24" i="4"/>
  <c r="AE32" i="4"/>
  <c r="AE31" i="4" s="1"/>
  <c r="AB47" i="4"/>
  <c r="AC49" i="4"/>
  <c r="AC51" i="4"/>
  <c r="AC44" i="4"/>
  <c r="AB53" i="4"/>
  <c r="AB46" i="4"/>
  <c r="AC16" i="4"/>
  <c r="AC41" i="4" s="1"/>
  <c r="AC53" i="4" s="1"/>
  <c r="AD17" i="4"/>
  <c r="AD43" i="4" s="1"/>
  <c r="AD34" i="4"/>
  <c r="AD49" i="4" s="1"/>
  <c r="AD26" i="4"/>
  <c r="AC54" i="4"/>
  <c r="AD45" i="4"/>
  <c r="AD52" i="4"/>
  <c r="AD54" i="4" s="1"/>
  <c r="AE21" i="4"/>
  <c r="AE18" i="4"/>
  <c r="AE19" i="4"/>
  <c r="AE23" i="4"/>
  <c r="AE35" i="4"/>
  <c r="AE20" i="4"/>
  <c r="AE27" i="4"/>
  <c r="AE36" i="4"/>
  <c r="AE28" i="4"/>
  <c r="AE22" i="4"/>
  <c r="AF34" i="4" l="1"/>
  <c r="AF26" i="4"/>
  <c r="AF17" i="4"/>
  <c r="AF43" i="4" s="1"/>
  <c r="AH15" i="4"/>
  <c r="AG18" i="4"/>
  <c r="AG23" i="4"/>
  <c r="AG27" i="4"/>
  <c r="AG32" i="4"/>
  <c r="AG31" i="4" s="1"/>
  <c r="AG36" i="4"/>
  <c r="AG19" i="4"/>
  <c r="AG22" i="4"/>
  <c r="AG24" i="4"/>
  <c r="AG28" i="4"/>
  <c r="AG35" i="4"/>
  <c r="AG21" i="4"/>
  <c r="AG20" i="4"/>
  <c r="AF49" i="4"/>
  <c r="AF42" i="4"/>
  <c r="AF51" i="4"/>
  <c r="AF45" i="4"/>
  <c r="AF52" i="4"/>
  <c r="AF55" i="4"/>
  <c r="AF16" i="4"/>
  <c r="AF41" i="4" s="1"/>
  <c r="AF48" i="4" s="1"/>
  <c r="AD55" i="4"/>
  <c r="AD51" i="4"/>
  <c r="AC46" i="4"/>
  <c r="AC48" i="4"/>
  <c r="AC47" i="4"/>
  <c r="AE26" i="4"/>
  <c r="AE34" i="4"/>
  <c r="AE51" i="4" s="1"/>
  <c r="AE17" i="4"/>
  <c r="AE43" i="4" s="1"/>
  <c r="AD42" i="4"/>
  <c r="AD16" i="4"/>
  <c r="AD41" i="4" s="1"/>
  <c r="AD53" i="4" s="1"/>
  <c r="AD44" i="4"/>
  <c r="AE45" i="4"/>
  <c r="AE52" i="4"/>
  <c r="AF44" i="4" l="1"/>
  <c r="AG34" i="4"/>
  <c r="AG42" i="4" s="1"/>
  <c r="AF47" i="4"/>
  <c r="AG17" i="4"/>
  <c r="AG43" i="4" s="1"/>
  <c r="AG26" i="4"/>
  <c r="AF46" i="4"/>
  <c r="AF54" i="4"/>
  <c r="AF53" i="4"/>
  <c r="AG45" i="4"/>
  <c r="AG52" i="4"/>
  <c r="AH32" i="4"/>
  <c r="AH31" i="4" s="1"/>
  <c r="AH23" i="4"/>
  <c r="AH20" i="4"/>
  <c r="AH18" i="4"/>
  <c r="AH28" i="4"/>
  <c r="AH24" i="4"/>
  <c r="AH22" i="4"/>
  <c r="AH35" i="4"/>
  <c r="AH36" i="4"/>
  <c r="AH21" i="4"/>
  <c r="AH19" i="4"/>
  <c r="AI15" i="4"/>
  <c r="AH27" i="4"/>
  <c r="AH26" i="4" s="1"/>
  <c r="AD47" i="4"/>
  <c r="AE55" i="4"/>
  <c r="AD46" i="4"/>
  <c r="AE42" i="4"/>
  <c r="AE49" i="4"/>
  <c r="AE16" i="4"/>
  <c r="AE41" i="4" s="1"/>
  <c r="AE48" i="4" s="1"/>
  <c r="AD48" i="4"/>
  <c r="AE44" i="4"/>
  <c r="AE54" i="4"/>
  <c r="AG51" i="4" l="1"/>
  <c r="AG49" i="4"/>
  <c r="AG55" i="4"/>
  <c r="AG44" i="4"/>
  <c r="AG16" i="4"/>
  <c r="AG41" i="4" s="1"/>
  <c r="AG48" i="4" s="1"/>
  <c r="AH34" i="4"/>
  <c r="AH44" i="4" s="1"/>
  <c r="AH17" i="4"/>
  <c r="AI24" i="4"/>
  <c r="AI19" i="4"/>
  <c r="AJ15" i="4"/>
  <c r="AI18" i="4"/>
  <c r="AI23" i="4"/>
  <c r="AI36" i="4"/>
  <c r="AI20" i="4"/>
  <c r="AI22" i="4"/>
  <c r="AI28" i="4"/>
  <c r="AI21" i="4"/>
  <c r="AI27" i="4"/>
  <c r="AI35" i="4"/>
  <c r="AI34" i="4" s="1"/>
  <c r="AI32" i="4"/>
  <c r="AI31" i="4" s="1"/>
  <c r="AH42" i="4"/>
  <c r="AH51" i="4"/>
  <c r="AH49" i="4"/>
  <c r="AH55" i="4"/>
  <c r="AH52" i="4"/>
  <c r="AH54" i="4" s="1"/>
  <c r="AH45" i="4"/>
  <c r="AG53" i="4"/>
  <c r="AG54" i="4"/>
  <c r="AG46" i="4"/>
  <c r="AE46" i="4"/>
  <c r="AE47" i="4"/>
  <c r="AE53" i="4"/>
  <c r="AH16" i="4" l="1"/>
  <c r="AH41" i="4" s="1"/>
  <c r="AH48" i="4" s="1"/>
  <c r="AH43" i="4"/>
  <c r="AG47" i="4"/>
  <c r="AI17" i="4"/>
  <c r="AI43" i="4" s="1"/>
  <c r="AH53" i="4"/>
  <c r="AI26" i="4"/>
  <c r="AI44" i="4" s="1"/>
  <c r="AH46" i="4"/>
  <c r="AI55" i="4"/>
  <c r="AI52" i="4"/>
  <c r="AI45" i="4"/>
  <c r="AI49" i="4"/>
  <c r="AI42" i="4"/>
  <c r="AI51" i="4"/>
  <c r="AK15" i="4"/>
  <c r="AL15" i="4" s="1"/>
  <c r="AJ28" i="4"/>
  <c r="AJ32" i="4"/>
  <c r="AJ31" i="4" s="1"/>
  <c r="AJ23" i="4"/>
  <c r="AJ36" i="4"/>
  <c r="AJ18" i="4"/>
  <c r="AJ35" i="4"/>
  <c r="AJ34" i="4" s="1"/>
  <c r="AJ20" i="4"/>
  <c r="AJ22" i="4"/>
  <c r="AJ24" i="4"/>
  <c r="AJ19" i="4"/>
  <c r="AJ21" i="4"/>
  <c r="AJ27" i="4"/>
  <c r="AH47" i="4" l="1"/>
  <c r="AJ26" i="4"/>
  <c r="AM15" i="4"/>
  <c r="AL23" i="4"/>
  <c r="AL20" i="4"/>
  <c r="AL21" i="4"/>
  <c r="AL27" i="4"/>
  <c r="AL36" i="4"/>
  <c r="AL19" i="4"/>
  <c r="AL24" i="4"/>
  <c r="AL18" i="4"/>
  <c r="AL22" i="4"/>
  <c r="AL28" i="4"/>
  <c r="AL32" i="4"/>
  <c r="AL31" i="4" s="1"/>
  <c r="AL35" i="4"/>
  <c r="AI16" i="4"/>
  <c r="AI41" i="4" s="1"/>
  <c r="AI48" i="4" s="1"/>
  <c r="AJ44" i="4"/>
  <c r="AJ17" i="4"/>
  <c r="AJ16" i="4" s="1"/>
  <c r="AJ41" i="4" s="1"/>
  <c r="AJ48" i="4" s="1"/>
  <c r="AJ42" i="4"/>
  <c r="AJ51" i="4"/>
  <c r="AJ49" i="4"/>
  <c r="AJ45" i="4"/>
  <c r="AJ55" i="4"/>
  <c r="AJ52" i="4"/>
  <c r="AK18" i="4"/>
  <c r="AK23" i="4"/>
  <c r="AK35" i="4"/>
  <c r="AK19" i="4"/>
  <c r="AK24" i="4"/>
  <c r="AK36" i="4"/>
  <c r="AK32" i="4"/>
  <c r="AK31" i="4" s="1"/>
  <c r="AK20" i="4"/>
  <c r="AK28" i="4"/>
  <c r="AK21" i="4"/>
  <c r="AK27" i="4"/>
  <c r="AK22" i="4"/>
  <c r="AI47" i="4"/>
  <c r="AI54" i="4"/>
  <c r="AI53" i="4"/>
  <c r="AL34" i="4" l="1"/>
  <c r="AL42" i="4" s="1"/>
  <c r="AL17" i="4"/>
  <c r="AL43" i="4" s="1"/>
  <c r="AL26" i="4"/>
  <c r="AL44" i="4" s="1"/>
  <c r="AL49" i="4"/>
  <c r="AL45" i="4"/>
  <c r="AL52" i="4"/>
  <c r="AL55" i="4"/>
  <c r="AN15" i="4"/>
  <c r="AM36" i="4"/>
  <c r="AM21" i="4"/>
  <c r="AM35" i="4"/>
  <c r="AM24" i="4"/>
  <c r="AM23" i="4"/>
  <c r="AM18" i="4"/>
  <c r="AM27" i="4"/>
  <c r="AM20" i="4"/>
  <c r="AM28" i="4"/>
  <c r="AM19" i="4"/>
  <c r="AM32" i="4"/>
  <c r="AM31" i="4" s="1"/>
  <c r="AM22" i="4"/>
  <c r="AJ43" i="4"/>
  <c r="AI46" i="4"/>
  <c r="AK26" i="4"/>
  <c r="AK34" i="4"/>
  <c r="AK55" i="4" s="1"/>
  <c r="AK17" i="4"/>
  <c r="AK52" i="4"/>
  <c r="AK45" i="4"/>
  <c r="AJ53" i="4"/>
  <c r="AJ54" i="4"/>
  <c r="AJ46" i="4"/>
  <c r="AJ47" i="4"/>
  <c r="AL51" i="4" l="1"/>
  <c r="AM34" i="4"/>
  <c r="AM42" i="4" s="1"/>
  <c r="AK16" i="4"/>
  <c r="AK41" i="4" s="1"/>
  <c r="AM26" i="4"/>
  <c r="AM17" i="4"/>
  <c r="AM43" i="4" s="1"/>
  <c r="AL16" i="4"/>
  <c r="AL41" i="4" s="1"/>
  <c r="AL48" i="4" s="1"/>
  <c r="AM45" i="4"/>
  <c r="AM52" i="4"/>
  <c r="AN18" i="4"/>
  <c r="AN23" i="4"/>
  <c r="AN19" i="4"/>
  <c r="AN20" i="4"/>
  <c r="AN28" i="4"/>
  <c r="AN24" i="4"/>
  <c r="AN21" i="4"/>
  <c r="AN32" i="4"/>
  <c r="AN31" i="4" s="1"/>
  <c r="AN35" i="4"/>
  <c r="AN36" i="4"/>
  <c r="AN27" i="4"/>
  <c r="AN26" i="4" s="1"/>
  <c r="AN22" i="4"/>
  <c r="AL53" i="4"/>
  <c r="AL54" i="4"/>
  <c r="AL46" i="4"/>
  <c r="AL47" i="4"/>
  <c r="AK42" i="4"/>
  <c r="AK44" i="4"/>
  <c r="AK46" i="4" s="1"/>
  <c r="AK51" i="4"/>
  <c r="AK49" i="4"/>
  <c r="AK48" i="4"/>
  <c r="AK43" i="4"/>
  <c r="AK47" i="4"/>
  <c r="AK54" i="4"/>
  <c r="AK53" i="4"/>
  <c r="AN17" i="4" l="1"/>
  <c r="AN43" i="4" s="1"/>
  <c r="AM44" i="4"/>
  <c r="AM51" i="4"/>
  <c r="AM49" i="4"/>
  <c r="AM55" i="4"/>
  <c r="AM16" i="4"/>
  <c r="AM41" i="4" s="1"/>
  <c r="AM48" i="4" s="1"/>
  <c r="AN34" i="4"/>
  <c r="AN44" i="4" s="1"/>
  <c r="AN52" i="4"/>
  <c r="AN45" i="4"/>
  <c r="AM54" i="4"/>
  <c r="AM46" i="4" l="1"/>
  <c r="AM53" i="4"/>
  <c r="AM47" i="4"/>
  <c r="AN16" i="4"/>
  <c r="AN41" i="4" s="1"/>
  <c r="AN46" i="4" s="1"/>
  <c r="AN55" i="4"/>
  <c r="AN49" i="4"/>
  <c r="AN51" i="4"/>
  <c r="AN42" i="4"/>
  <c r="AN54" i="4"/>
  <c r="AN48" i="4" l="1"/>
  <c r="AN47" i="4"/>
  <c r="AN53" i="4"/>
</calcChain>
</file>

<file path=xl/comments1.xml><?xml version="1.0" encoding="utf-8"?>
<comments xmlns="http://schemas.openxmlformats.org/spreadsheetml/2006/main">
  <authors>
    <author>JUAN FELIPE BUSTAMANTE VELASQUEZ</author>
  </authors>
  <commentList>
    <comment ref="O23" authorId="0" shapeId="0">
      <text>
        <r>
          <rPr>
            <sz val="8"/>
            <color indexed="81"/>
            <rFont val="Tahoma"/>
            <family val="2"/>
          </rPr>
          <t xml:space="preserve">Tiene como objetivo la medición de la proporción de registros en los cuales se tuvo un contacto, del total de registros aptos para llamar.
</t>
        </r>
        <r>
          <rPr>
            <b/>
            <sz val="8"/>
            <color indexed="81"/>
            <rFont val="Tahoma"/>
            <family val="2"/>
          </rPr>
          <t xml:space="preserve">
</t>
        </r>
        <r>
          <rPr>
            <b/>
            <sz val="8"/>
            <color indexed="81"/>
            <rFont val="Tahoma"/>
            <family val="2"/>
          </rPr>
          <t xml:space="preserve">
</t>
        </r>
      </text>
    </comment>
    <comment ref="O24" authorId="0" shapeId="0">
      <text>
        <r>
          <rPr>
            <b/>
            <sz val="8"/>
            <color indexed="81"/>
            <rFont val="Tahoma"/>
            <family val="2"/>
          </rPr>
          <t xml:space="preserve">Tasa de Conexión con la parte correcta (RPC): </t>
        </r>
        <r>
          <rPr>
            <sz val="8"/>
            <color indexed="81"/>
            <rFont val="Tahoma"/>
            <family val="2"/>
          </rPr>
          <t xml:space="preserve">Numero de RPC's alcanzado como porcentaje de registros procesados
</t>
        </r>
      </text>
    </comment>
    <comment ref="O25" authorId="0" shapeId="0">
      <text>
        <r>
          <rPr>
            <sz val="8"/>
            <color indexed="81"/>
            <rFont val="Tahoma"/>
            <family val="2"/>
          </rPr>
          <t>Indica la proporción de registros donde el número telefónico y el nombre corresponden al registro llamado.</t>
        </r>
      </text>
    </comment>
    <comment ref="O30" authorId="0" shapeId="0">
      <text>
        <r>
          <rPr>
            <b/>
            <sz val="8"/>
            <color indexed="81"/>
            <rFont val="Tahoma"/>
            <family val="2"/>
          </rPr>
          <t xml:space="preserve">Tasa de exito </t>
        </r>
        <r>
          <rPr>
            <sz val="8"/>
            <color indexed="81"/>
            <rFont val="Tahoma"/>
            <family val="2"/>
          </rPr>
          <t>Calculado como el numero de prospectos rastreados exitosamente dividido el numero de prospectos intentados</t>
        </r>
      </text>
    </comment>
  </commentList>
</comments>
</file>

<file path=xl/sharedStrings.xml><?xml version="1.0" encoding="utf-8"?>
<sst xmlns="http://schemas.openxmlformats.org/spreadsheetml/2006/main" count="11146" uniqueCount="2339">
  <si>
    <t>idDetalleFuenteDatos</t>
  </si>
  <si>
    <t>RADICADO</t>
  </si>
  <si>
    <t>FECHA_SOLICITUD</t>
  </si>
  <si>
    <t>FECHA_SOLUCION</t>
  </si>
  <si>
    <t>DOCUMENTO</t>
  </si>
  <si>
    <t>NOMBRE</t>
  </si>
  <si>
    <t>TELEFONO</t>
  </si>
  <si>
    <t>TELEFONO2</t>
  </si>
  <si>
    <t>TIPO</t>
  </si>
  <si>
    <t>SUBTIPO</t>
  </si>
  <si>
    <t>ZONA</t>
  </si>
  <si>
    <t>OBSERVACION</t>
  </si>
  <si>
    <t>FILTRO_BD</t>
  </si>
  <si>
    <t>estadoLlamada</t>
  </si>
  <si>
    <t>intentos</t>
  </si>
  <si>
    <t>codigoResultado</t>
  </si>
  <si>
    <t>Tiempo_en_Segundos</t>
  </si>
  <si>
    <t>usuario</t>
  </si>
  <si>
    <t>REPORTE FINAL DE CAMPAÑA</t>
  </si>
  <si>
    <t>Actualizado a:</t>
  </si>
  <si>
    <t>Día</t>
  </si>
  <si>
    <t>Mes</t>
  </si>
  <si>
    <t>Año</t>
  </si>
  <si>
    <t>Programa</t>
  </si>
  <si>
    <t>TELEMERCADEO</t>
  </si>
  <si>
    <t>Cliente</t>
  </si>
  <si>
    <t>Ejecutivo</t>
  </si>
  <si>
    <t>Asistente</t>
  </si>
  <si>
    <t>Supervisor</t>
  </si>
  <si>
    <t>Indice</t>
  </si>
  <si>
    <t>1. Resumen de Gestión</t>
  </si>
  <si>
    <t>2. Gestión Consolidada</t>
  </si>
  <si>
    <t>3. Registros Gestionados</t>
  </si>
  <si>
    <t>Glosario:</t>
  </si>
  <si>
    <t>EMVARIAS</t>
  </si>
  <si>
    <t>MILENA ECHAVARRIA HENAO</t>
  </si>
  <si>
    <t>REGISTROS RECIBIDOS</t>
  </si>
  <si>
    <t>Registros Recibidos</t>
  </si>
  <si>
    <t>Registros Rechazados</t>
  </si>
  <si>
    <t>REGISTROS ACEPTADOS</t>
  </si>
  <si>
    <t>REGISTROS RECHAZADOS</t>
  </si>
  <si>
    <t>Registros Aceptados</t>
  </si>
  <si>
    <t>% Gestion</t>
  </si>
  <si>
    <t>REGISTROS GESTIONADOS</t>
  </si>
  <si>
    <t>NO FUE NECESARIO GESTIONAR</t>
  </si>
  <si>
    <t>Registros Gestionados</t>
  </si>
  <si>
    <t>No Cumple Condiciones</t>
  </si>
  <si>
    <t>NO LOCALIZADO</t>
  </si>
  <si>
    <t>No Contacto</t>
  </si>
  <si>
    <t>NO CONTACTO</t>
  </si>
  <si>
    <t>Contacto incorrecto (Wpc)</t>
  </si>
  <si>
    <t>Contacto Correcto (Rpc)</t>
  </si>
  <si>
    <t>LOCALIZADO</t>
  </si>
  <si>
    <t>(Penetracion)</t>
  </si>
  <si>
    <t>(%RPC)</t>
  </si>
  <si>
    <t>(% Calidad de la BD)</t>
  </si>
  <si>
    <t>No Efectivo</t>
  </si>
  <si>
    <t>NO CONTACTO TELEFONICO</t>
  </si>
  <si>
    <t>No Efectivo - No cierre asesor</t>
  </si>
  <si>
    <t>NO CONTESTAN</t>
  </si>
  <si>
    <t>No Efectivo - No cumple</t>
  </si>
  <si>
    <t>OCUPADO</t>
  </si>
  <si>
    <t>Efectivo</t>
  </si>
  <si>
    <t>EFECTIVO</t>
  </si>
  <si>
    <t>NO EFECTIVO</t>
  </si>
  <si>
    <t>(Efectividad BD)</t>
  </si>
  <si>
    <t>(Efectividad De Asesor)</t>
  </si>
  <si>
    <t>CIERRE APTOS</t>
  </si>
  <si>
    <t>NO EFECTIVO ASESOR</t>
  </si>
  <si>
    <t>TOTAL GESTION</t>
  </si>
  <si>
    <t>Concepto</t>
  </si>
  <si>
    <t>Total</t>
  </si>
  <si>
    <t>%</t>
  </si>
  <si>
    <t>Registros gestionados</t>
  </si>
  <si>
    <t>No Contacto Telefonico</t>
  </si>
  <si>
    <t>No Localizados</t>
  </si>
  <si>
    <t>No Efectivo Asesor</t>
  </si>
  <si>
    <t>Registros No Cumple Condiciones</t>
  </si>
  <si>
    <t>ENCUESTA TOTAL</t>
  </si>
  <si>
    <t>SI</t>
  </si>
  <si>
    <t>NO</t>
  </si>
  <si>
    <t>TOTAL</t>
  </si>
  <si>
    <t>Código Resultado</t>
  </si>
  <si>
    <t>Tipo Código</t>
  </si>
  <si>
    <t>RPC</t>
  </si>
  <si>
    <t>PRIORIDAD</t>
  </si>
  <si>
    <t>USUARIO RESPONDE ENCUESTA</t>
  </si>
  <si>
    <t>Códigos de resultado Efectivos Campaña</t>
  </si>
  <si>
    <t>NO SE HA PRESTADO EL SERVICIO</t>
  </si>
  <si>
    <t>Códigos de resultado No Efectivos de Asesor</t>
  </si>
  <si>
    <t>USUARIO NO RESPONDE ENCUESTA</t>
  </si>
  <si>
    <t>ILOCALIZADO</t>
  </si>
  <si>
    <t>WPC</t>
  </si>
  <si>
    <t>LLAMAR FUTURO</t>
  </si>
  <si>
    <t>BUZÓN DE MENSAJES</t>
  </si>
  <si>
    <t>Códigos de resultado No Efectivos de Máquina</t>
  </si>
  <si>
    <t>MQN</t>
  </si>
  <si>
    <t>CAIDA DE LLAMADAS</t>
  </si>
  <si>
    <t>MAQUINA CONTESTADORA</t>
  </si>
  <si>
    <t>FAX</t>
  </si>
  <si>
    <t>svascqu</t>
  </si>
  <si>
    <t>RECOLECCION, VIDRIOS, TELAS, U OTROS RESIDUOS ORDINARIOS</t>
  </si>
  <si>
    <t>RECOLECCION DE COLCHONES Y OTROS MUEBLES</t>
  </si>
  <si>
    <t>RECOLECCION ESCOMBROS CLANDESTINOS</t>
  </si>
  <si>
    <t>RECOLECCION ESCOMBROS DOMICILIARIOS</t>
  </si>
  <si>
    <t>RECOLECCION RESIDUOS VEGETALES</t>
  </si>
  <si>
    <t>RECOLECCION DE ESCOMBROS DOMICILIARIOS</t>
  </si>
  <si>
    <t>RECOLECCION ANIMALES MUERTOS</t>
  </si>
  <si>
    <t>Seleccione el filtro:</t>
  </si>
  <si>
    <t>RECOLECCION ESCOMBROS Y RESIDUOS CLANDESTINOS</t>
  </si>
  <si>
    <t>RECOLECCION RESIDUOS HOSPITALARIOS</t>
  </si>
  <si>
    <t>sacevesa</t>
  </si>
  <si>
    <t>ecorrpi</t>
  </si>
  <si>
    <t>respuesta1</t>
  </si>
  <si>
    <t>respuesta2</t>
  </si>
  <si>
    <t>SIN RESPUESTA</t>
  </si>
  <si>
    <t>SI ESTÁ INSATISFECHO</t>
  </si>
  <si>
    <t>SI ESTÁ SATISFECHO</t>
  </si>
  <si>
    <t>Consolidado</t>
  </si>
  <si>
    <t>99342600162876451</t>
  </si>
  <si>
    <t>00001027971419964277</t>
  </si>
  <si>
    <t>99340330145867618764</t>
  </si>
  <si>
    <t>00001046751419964466</t>
  </si>
  <si>
    <t>99340331674452858764</t>
  </si>
  <si>
    <t>00001078301419964757</t>
  </si>
  <si>
    <t>99345789193876451</t>
  </si>
  <si>
    <t>00001090091419964872</t>
  </si>
  <si>
    <t>99345111962876451</t>
  </si>
  <si>
    <t>00001103811419965009</t>
  </si>
  <si>
    <t>99342685099876451</t>
  </si>
  <si>
    <t>00001114501419965118</t>
  </si>
  <si>
    <t>99340331461502518764</t>
  </si>
  <si>
    <t>00001002901419965544</t>
  </si>
  <si>
    <t>99345767777876451</t>
  </si>
  <si>
    <t>00001068181419966193</t>
  </si>
  <si>
    <t>99340331555229658764</t>
  </si>
  <si>
    <t>00001107841419966555</t>
  </si>
  <si>
    <t>99342393624876451</t>
  </si>
  <si>
    <t>00001121941419966676</t>
  </si>
  <si>
    <t>99340331465973278764</t>
  </si>
  <si>
    <t>00001019361419967165</t>
  </si>
  <si>
    <t>99343372490876451</t>
  </si>
  <si>
    <t>00001051011419967459</t>
  </si>
  <si>
    <t>99342116207876451</t>
  </si>
  <si>
    <t>00001119961419968112</t>
  </si>
  <si>
    <t>99342228875876451</t>
  </si>
  <si>
    <t>00001133351419968236</t>
  </si>
  <si>
    <t>99345788770876451</t>
  </si>
  <si>
    <t>00001147181419968364</t>
  </si>
  <si>
    <t>99342516119876451</t>
  </si>
  <si>
    <t>00001047271419968854</t>
  </si>
  <si>
    <t>99340331044826348764</t>
  </si>
  <si>
    <t>00001042801419973023</t>
  </si>
  <si>
    <t>00001068771419973280</t>
  </si>
  <si>
    <t>99342388919876451</t>
  </si>
  <si>
    <t>00001095521419973559</t>
  </si>
  <si>
    <t>99340330144347088764</t>
  </si>
  <si>
    <t>00001077301419955447</t>
  </si>
  <si>
    <t>99340331278191418764</t>
  </si>
  <si>
    <t>00001109011419961943</t>
  </si>
  <si>
    <t>99342360619876451</t>
  </si>
  <si>
    <t>00001119211419962045</t>
  </si>
  <si>
    <t>99340331469098038764</t>
  </si>
  <si>
    <t>00001007291419962465</t>
  </si>
  <si>
    <t>99342391612876451</t>
  </si>
  <si>
    <t>00001020451419962596</t>
  </si>
  <si>
    <t>00001029591419962689</t>
  </si>
  <si>
    <t>99340331486322078764</t>
  </si>
  <si>
    <t>00001041021419962804</t>
  </si>
  <si>
    <t>99340331323525168764</t>
  </si>
  <si>
    <t>00001072051419963137</t>
  </si>
  <si>
    <t>99340330166449508764</t>
  </si>
  <si>
    <t>00001115371419963604</t>
  </si>
  <si>
    <t>99343520131876451</t>
  </si>
  <si>
    <t>00001145221419963899</t>
  </si>
  <si>
    <t>99342504025876451</t>
  </si>
  <si>
    <t>00001036971419863508</t>
  </si>
  <si>
    <t>99344121988876451</t>
  </si>
  <si>
    <t>00001058591419863656</t>
  </si>
  <si>
    <t>99342381180876451</t>
  </si>
  <si>
    <t>00001081141419863811</t>
  </si>
  <si>
    <t>99345804229876451</t>
  </si>
  <si>
    <t>00001138581419864201</t>
  </si>
  <si>
    <t>99346063221876451</t>
  </si>
  <si>
    <t>00001081811419864880</t>
  </si>
  <si>
    <t>99342124379876451</t>
  </si>
  <si>
    <t>00001007561419865422</t>
  </si>
  <si>
    <t>99342363930876451</t>
  </si>
  <si>
    <t>00001134111419866265</t>
  </si>
  <si>
    <t>99342120306876451</t>
  </si>
  <si>
    <t>00001148831419866359</t>
  </si>
  <si>
    <t>99346031297876451</t>
  </si>
  <si>
    <t>00001018891419866521</t>
  </si>
  <si>
    <t>99342910627876451</t>
  </si>
  <si>
    <t>00001077151419866892</t>
  </si>
  <si>
    <t>99342849015876451</t>
  </si>
  <si>
    <t>00001125021419867208</t>
  </si>
  <si>
    <t>99342379557876451</t>
  </si>
  <si>
    <t>00001138791419867296</t>
  </si>
  <si>
    <t>99342319435876451</t>
  </si>
  <si>
    <t>00001004141419867415</t>
  </si>
  <si>
    <t>99345146500876451</t>
  </si>
  <si>
    <t>00001041791419867651</t>
  </si>
  <si>
    <t>99344771423876451</t>
  </si>
  <si>
    <t>00001074481419867851</t>
  </si>
  <si>
    <t>00001094341419867973</t>
  </si>
  <si>
    <t>99340331375879238764</t>
  </si>
  <si>
    <t>00001149041419874193</t>
  </si>
  <si>
    <t>99342843240876451</t>
  </si>
  <si>
    <t>00001036561419874484</t>
  </si>
  <si>
    <t>99342655606876451</t>
  </si>
  <si>
    <t>00001086241419874860</t>
  </si>
  <si>
    <t>99340331045664788764</t>
  </si>
  <si>
    <t>00001123611419875145</t>
  </si>
  <si>
    <t>99340331484678348764</t>
  </si>
  <si>
    <t>00001153101419875370</t>
  </si>
  <si>
    <t>99343370135876451</t>
  </si>
  <si>
    <t>00001111661419876272</t>
  </si>
  <si>
    <t>99344034040876451</t>
  </si>
  <si>
    <t>00001146271419876572</t>
  </si>
  <si>
    <t>99340330123200528764</t>
  </si>
  <si>
    <t>00001009811419876725</t>
  </si>
  <si>
    <t>99344112968876451</t>
  </si>
  <si>
    <t>00001021461419876827</t>
  </si>
  <si>
    <t>99340332066679078764</t>
  </si>
  <si>
    <t>00001037051419876967</t>
  </si>
  <si>
    <t>99345825239876451</t>
  </si>
  <si>
    <t>00001109281419877589</t>
  </si>
  <si>
    <t>99346026123876451</t>
  </si>
  <si>
    <t>00001142051419877863</t>
  </si>
  <si>
    <t>99344928383876451</t>
  </si>
  <si>
    <t>00001077901419878602</t>
  </si>
  <si>
    <t>99345124183876451</t>
  </si>
  <si>
    <t>00001090111419878703</t>
  </si>
  <si>
    <t>99340330146310178764</t>
  </si>
  <si>
    <t>00001103571419878812</t>
  </si>
  <si>
    <t>99344128737876451</t>
  </si>
  <si>
    <t>00001149811419879186</t>
  </si>
  <si>
    <t>99342213249876451</t>
  </si>
  <si>
    <t>00001001021419882712</t>
  </si>
  <si>
    <t>99345162801876451</t>
  </si>
  <si>
    <t>00001050541419883065</t>
  </si>
  <si>
    <t>99340331130489388764</t>
  </si>
  <si>
    <t>00001051401419883074</t>
  </si>
  <si>
    <t>99344140340876451</t>
  </si>
  <si>
    <t>00001088531419883350</t>
  </si>
  <si>
    <t>99345293677876451</t>
  </si>
  <si>
    <t>00001021071419884018</t>
  </si>
  <si>
    <t>99342318700876451</t>
  </si>
  <si>
    <t>00001116121419349414</t>
  </si>
  <si>
    <t>99340331160736548764</t>
  </si>
  <si>
    <t>00001149511419349651</t>
  </si>
  <si>
    <t>99342852838876451</t>
  </si>
  <si>
    <t>00001020441419350880</t>
  </si>
  <si>
    <t>99342121998876451</t>
  </si>
  <si>
    <t>00001041461419351023</t>
  </si>
  <si>
    <t>99342169247876451</t>
  </si>
  <si>
    <t>00001087971419351341</t>
  </si>
  <si>
    <t>99340330165331188764</t>
  </si>
  <si>
    <t>00001146941419351737</t>
  </si>
  <si>
    <t>99340331675783928764</t>
  </si>
  <si>
    <t>00001049651419352125</t>
  </si>
  <si>
    <t>99340331175505498764</t>
  </si>
  <si>
    <t>00001117871419352638</t>
  </si>
  <si>
    <t>99340331572089728764</t>
  </si>
  <si>
    <t>00001137461419352784</t>
  </si>
  <si>
    <t>99345135696876451</t>
  </si>
  <si>
    <t>00001088981419353558</t>
  </si>
  <si>
    <t>99340331822631618764</t>
  </si>
  <si>
    <t>00001119751419353785</t>
  </si>
  <si>
    <t>99345122094876451</t>
  </si>
  <si>
    <t>00001079151419354705</t>
  </si>
  <si>
    <t>99344164442876451</t>
  </si>
  <si>
    <t>00001096351419354841</t>
  </si>
  <si>
    <t>99340331178810128764</t>
  </si>
  <si>
    <t>00001142311419355229</t>
  </si>
  <si>
    <t>99342523511876451</t>
  </si>
  <si>
    <t>00001070651419355956</t>
  </si>
  <si>
    <t>99342865653876451</t>
  </si>
  <si>
    <t>00001096141419356179</t>
  </si>
  <si>
    <t>99340330169047898764</t>
  </si>
  <si>
    <t>00001129881419356487</t>
  </si>
  <si>
    <t>99342123541876451</t>
  </si>
  <si>
    <t>00001147711419356653</t>
  </si>
  <si>
    <t>99345125857876451</t>
  </si>
  <si>
    <t>00001073661419357426</t>
  </si>
  <si>
    <t>99340331375653898764</t>
  </si>
  <si>
    <t>00001085991419357547</t>
  </si>
  <si>
    <t>99340331223476638764</t>
  </si>
  <si>
    <t>00001122731419357898</t>
  </si>
  <si>
    <t>99340331284931278764</t>
  </si>
  <si>
    <t>00001058521419358752</t>
  </si>
  <si>
    <t>99340330143830658764</t>
  </si>
  <si>
    <t>00001079551419358951</t>
  </si>
  <si>
    <t>99342520017876451</t>
  </si>
  <si>
    <t>00001089741419359051</t>
  </si>
  <si>
    <t>99344141229876451</t>
  </si>
  <si>
    <t>00001125981419359395</t>
  </si>
  <si>
    <t>99340331880296788764</t>
  </si>
  <si>
    <t>00001080801419363213</t>
  </si>
  <si>
    <t>99345113723876451</t>
  </si>
  <si>
    <t>00001104211419363422</t>
  </si>
  <si>
    <t>99340331145385668764</t>
  </si>
  <si>
    <t>00001075961419364517</t>
  </si>
  <si>
    <t>99340330023856938764</t>
  </si>
  <si>
    <t>00001100941419364723</t>
  </si>
  <si>
    <t>99344445459876451</t>
  </si>
  <si>
    <t>00001082231419371537</t>
  </si>
  <si>
    <t>99345141943876451</t>
  </si>
  <si>
    <t>00001102781419371735</t>
  </si>
  <si>
    <t>99340331361401158764</t>
  </si>
  <si>
    <t>00001124001419435069</t>
  </si>
  <si>
    <t>99340330440897228764</t>
  </si>
  <si>
    <t>00001130121419435127</t>
  </si>
  <si>
    <t>99340330060105028764</t>
  </si>
  <si>
    <t>00001139801419435224</t>
  </si>
  <si>
    <t>99340330163837758764</t>
  </si>
  <si>
    <t>00001151601419435334</t>
  </si>
  <si>
    <t>99342508045876451</t>
  </si>
  <si>
    <t>00001037761419435712</t>
  </si>
  <si>
    <t>99340331054411688764</t>
  </si>
  <si>
    <t>00001076531419436096</t>
  </si>
  <si>
    <t>99340330062479548764</t>
  </si>
  <si>
    <t>00001090201419436231</t>
  </si>
  <si>
    <t>99340332071772448764</t>
  </si>
  <si>
    <t>00001112381419436452</t>
  </si>
  <si>
    <t>99342211553876451</t>
  </si>
  <si>
    <t>00001126661419436583</t>
  </si>
  <si>
    <t>99340331434694148764</t>
  </si>
  <si>
    <t>00001136601419436678</t>
  </si>
  <si>
    <t>99340331036301678764</t>
  </si>
  <si>
    <t>00001000911419436857</t>
  </si>
  <si>
    <t>99340331278446668764</t>
  </si>
  <si>
    <t>00001010901419436945</t>
  </si>
  <si>
    <t>99342921922876451</t>
  </si>
  <si>
    <t>00001022211419437045</t>
  </si>
  <si>
    <t>99340330080641958764</t>
  </si>
  <si>
    <t>00001050631419437313</t>
  </si>
  <si>
    <t>99342686226876451</t>
  </si>
  <si>
    <t>00001104791419437821</t>
  </si>
  <si>
    <t>99343514346876451</t>
  </si>
  <si>
    <t>00001107341419437843</t>
  </si>
  <si>
    <t>99340331059109248764</t>
  </si>
  <si>
    <t>00001120391419437967</t>
  </si>
  <si>
    <t>99342651177876451</t>
  </si>
  <si>
    <t>00001153821419438297</t>
  </si>
  <si>
    <t>99340330146995678764</t>
  </si>
  <si>
    <t>00001015171419438448</t>
  </si>
  <si>
    <t>99342356948876451</t>
  </si>
  <si>
    <t>00001027111419438561</t>
  </si>
  <si>
    <t>99343418834876451</t>
  </si>
  <si>
    <t>00001043631419438725</t>
  </si>
  <si>
    <t>99345828739876451</t>
  </si>
  <si>
    <t>00001052941419438808</t>
  </si>
  <si>
    <t>99342643542876451</t>
  </si>
  <si>
    <t>00001057601419438851</t>
  </si>
  <si>
    <t>99342302864876451</t>
  </si>
  <si>
    <t>00001085291419439123</t>
  </si>
  <si>
    <t>99343217700876451</t>
  </si>
  <si>
    <t>00001125601419624254</t>
  </si>
  <si>
    <t>99342344264876451</t>
  </si>
  <si>
    <t>00001015001419624639</t>
  </si>
  <si>
    <t>99345133131876451</t>
  </si>
  <si>
    <t>00001037651419624833</t>
  </si>
  <si>
    <t>99342134629876451</t>
  </si>
  <si>
    <t>00001051861419624951</t>
  </si>
  <si>
    <t>99340330133583768764</t>
  </si>
  <si>
    <t>00001014111419625924</t>
  </si>
  <si>
    <t>99342572381876451</t>
  </si>
  <si>
    <t>00001042331419626173</t>
  </si>
  <si>
    <t>99345225412876451</t>
  </si>
  <si>
    <t>00001070761419626431</t>
  </si>
  <si>
    <t>99342364345876451</t>
  </si>
  <si>
    <t>00001039241419627548</t>
  </si>
  <si>
    <t>99345036562876451</t>
  </si>
  <si>
    <t>00001069571419627831</t>
  </si>
  <si>
    <t>99343326680876451</t>
  </si>
  <si>
    <t>00001092861419628062</t>
  </si>
  <si>
    <t>99340332177965088764</t>
  </si>
  <si>
    <t>00001112171419628251</t>
  </si>
  <si>
    <t>99340331379972928764</t>
  </si>
  <si>
    <t>00001147101419628577</t>
  </si>
  <si>
    <t>99340331476215538764</t>
  </si>
  <si>
    <t>00001009581418839823</t>
  </si>
  <si>
    <t>99340331286272138764</t>
  </si>
  <si>
    <t>00001036341418840055</t>
  </si>
  <si>
    <t>99340331046651198764</t>
  </si>
  <si>
    <t>00001050411418840180</t>
  </si>
  <si>
    <t>99340331475119898764</t>
  </si>
  <si>
    <t>00001091951418840568</t>
  </si>
  <si>
    <t>99342646262876451</t>
  </si>
  <si>
    <t>00001108051418840715</t>
  </si>
  <si>
    <t>99340332184450158764</t>
  </si>
  <si>
    <t>00001124601418840872</t>
  </si>
  <si>
    <t>99340331378723648764</t>
  </si>
  <si>
    <t>00001146351418841075</t>
  </si>
  <si>
    <t>99345129108876451</t>
  </si>
  <si>
    <t>00001085001418841917</t>
  </si>
  <si>
    <t>99340332078366398764</t>
  </si>
  <si>
    <t>00001120871418842248</t>
  </si>
  <si>
    <t>99340331137111138764</t>
  </si>
  <si>
    <t>00001034301418848950</t>
  </si>
  <si>
    <t>99340330133043398764</t>
  </si>
  <si>
    <t>00001085241418849341</t>
  </si>
  <si>
    <t>99345113579876451</t>
  </si>
  <si>
    <t>00001006511418849945</t>
  </si>
  <si>
    <t>99340331363720688764</t>
  </si>
  <si>
    <t>00001150141418851143</t>
  </si>
  <si>
    <t>99340331228789488764</t>
  </si>
  <si>
    <t>00001018961418851337</t>
  </si>
  <si>
    <t>99340330173989998764</t>
  </si>
  <si>
    <t>00001089851418851922</t>
  </si>
  <si>
    <t>99342360480876451</t>
  </si>
  <si>
    <t>00001027701418852710</t>
  </si>
  <si>
    <t>6545</t>
  </si>
  <si>
    <t>00001076671418911364</t>
  </si>
  <si>
    <t>99344777165876451</t>
  </si>
  <si>
    <t>00001049681418912342</t>
  </si>
  <si>
    <t>99345160945876451</t>
  </si>
  <si>
    <t>00001103861418912739</t>
  </si>
  <si>
    <t>99340331163143378764</t>
  </si>
  <si>
    <t>00001119071418912854</t>
  </si>
  <si>
    <t>99340330143651328764</t>
  </si>
  <si>
    <t>00001133151418912958</t>
  </si>
  <si>
    <t>99340332179136838764</t>
  </si>
  <si>
    <t>00001146601418913062</t>
  </si>
  <si>
    <t>99342911722876451</t>
  </si>
  <si>
    <t>00001039981418913415</t>
  </si>
  <si>
    <t>99340330027943928764</t>
  </si>
  <si>
    <t>00001076821418913689</t>
  </si>
  <si>
    <t>00001095051418913822</t>
  </si>
  <si>
    <t>99342664578876451</t>
  </si>
  <si>
    <t>00001130051418914096</t>
  </si>
  <si>
    <t>99342549217876451</t>
  </si>
  <si>
    <t>00001068711418917927</t>
  </si>
  <si>
    <t>99340330028831348764</t>
  </si>
  <si>
    <t>00001135771418919428</t>
  </si>
  <si>
    <t>99345988511876451</t>
  </si>
  <si>
    <t>00001024521418919726</t>
  </si>
  <si>
    <t>99340330077676348764</t>
  </si>
  <si>
    <t>00001040691418919828</t>
  </si>
  <si>
    <t>99340332056033258764</t>
  </si>
  <si>
    <t>00001064141418919978</t>
  </si>
  <si>
    <t>00001141541418920470</t>
  </si>
  <si>
    <t>99343787780876451</t>
  </si>
  <si>
    <t>00001021821418920680</t>
  </si>
  <si>
    <t>99346042342876451</t>
  </si>
  <si>
    <t>00001128821418921390</t>
  </si>
  <si>
    <t>99340331421213188764</t>
  </si>
  <si>
    <t>00001055801418921924</t>
  </si>
  <si>
    <t>99340331743484058764</t>
  </si>
  <si>
    <t>00001074281418922053</t>
  </si>
  <si>
    <t>99340330162087168764</t>
  </si>
  <si>
    <t>00001088891418922157</t>
  </si>
  <si>
    <t>99340330136013918764</t>
  </si>
  <si>
    <t>00001002951418922649</t>
  </si>
  <si>
    <t>99340331131182108764</t>
  </si>
  <si>
    <t>00001043701418922958</t>
  </si>
  <si>
    <t>99340330065712368764</t>
  </si>
  <si>
    <t>00001065041418923129</t>
  </si>
  <si>
    <t>99340331743832448764</t>
  </si>
  <si>
    <t>00001145901418923809</t>
  </si>
  <si>
    <t>99340331162514348764</t>
  </si>
  <si>
    <t>00001067801418924481</t>
  </si>
  <si>
    <t>00001090221418924683</t>
  </si>
  <si>
    <t>99340331488697878764</t>
  </si>
  <si>
    <t>00001109851418924859</t>
  </si>
  <si>
    <t>5249</t>
  </si>
  <si>
    <t>00001066381419004150</t>
  </si>
  <si>
    <t>6589</t>
  </si>
  <si>
    <t>00001097711419262180</t>
  </si>
  <si>
    <t>00001110291419262268</t>
  </si>
  <si>
    <t>00001124791419262366</t>
  </si>
  <si>
    <t>00001140911419262470</t>
  </si>
  <si>
    <t>00001119061419345980</t>
  </si>
  <si>
    <t>99348266204876451</t>
  </si>
  <si>
    <t>00001029361419346458</t>
  </si>
  <si>
    <t>99344160692876451</t>
  </si>
  <si>
    <t>00001069831419346775</t>
  </si>
  <si>
    <t>99342269860876451</t>
  </si>
  <si>
    <t>00001095311419346973</t>
  </si>
  <si>
    <t>00001146881419347359</t>
  </si>
  <si>
    <t>99344416565876451</t>
  </si>
  <si>
    <t>00001037031419347688</t>
  </si>
  <si>
    <t>99340330161651558764</t>
  </si>
  <si>
    <t>00001107111419348218</t>
  </si>
  <si>
    <t>99340331177823558764</t>
  </si>
  <si>
    <t>00001142161419348472</t>
  </si>
  <si>
    <t>99340331557908868764</t>
  </si>
  <si>
    <t>00001067761419349068</t>
  </si>
  <si>
    <t>99344464067876451</t>
  </si>
  <si>
    <t>00001101511419349308</t>
  </si>
  <si>
    <t>99020330027602122735</t>
  </si>
  <si>
    <t>00001151621418832724</t>
  </si>
  <si>
    <t>99340330156000098764</t>
  </si>
  <si>
    <t>00001075151418836406</t>
  </si>
  <si>
    <t>99345133010876451</t>
  </si>
  <si>
    <t>00001001311418837043</t>
  </si>
  <si>
    <t>99340331050454948764</t>
  </si>
  <si>
    <t>00001023881418837225</t>
  </si>
  <si>
    <t>99340330156429368764</t>
  </si>
  <si>
    <t>00001047571418837412</t>
  </si>
  <si>
    <t>99340331360948408764</t>
  </si>
  <si>
    <t>00001079031418837669</t>
  </si>
  <si>
    <t>99340331637921358764</t>
  </si>
  <si>
    <t>00001122901418838046</t>
  </si>
  <si>
    <t>99345272104876451</t>
  </si>
  <si>
    <t>00001149851418838279</t>
  </si>
  <si>
    <t>99340331470073268764</t>
  </si>
  <si>
    <t>00001012201418838433</t>
  </si>
  <si>
    <t>99340331868052798764</t>
  </si>
  <si>
    <t>00001056161418838830</t>
  </si>
  <si>
    <t>99340331046134728764</t>
  </si>
  <si>
    <t>00001074221418838989</t>
  </si>
  <si>
    <t>00001093521418839169</t>
  </si>
  <si>
    <t>99345134473876451</t>
  </si>
  <si>
    <t>00001130761418839521</t>
  </si>
  <si>
    <t>ID_1</t>
  </si>
  <si>
    <t>ID_2</t>
  </si>
  <si>
    <t>99342110718876451</t>
  </si>
  <si>
    <t>00001115821420490472</t>
  </si>
  <si>
    <t>lhencast</t>
  </si>
  <si>
    <t>99342338293876451</t>
  </si>
  <si>
    <t>00001117791420490487</t>
  </si>
  <si>
    <t>99342841171876451</t>
  </si>
  <si>
    <t>00001142901420490665</t>
  </si>
  <si>
    <t>99342135505876451</t>
  </si>
  <si>
    <t>00001032681420490960</t>
  </si>
  <si>
    <t>99343769586876451</t>
  </si>
  <si>
    <t>00001054671420491098</t>
  </si>
  <si>
    <t>99340331367548898764</t>
  </si>
  <si>
    <t>00001064731420491168</t>
  </si>
  <si>
    <t>99344635827876451</t>
  </si>
  <si>
    <t>00001091361420491348</t>
  </si>
  <si>
    <t>00001142061420491703</t>
  </si>
  <si>
    <t>99342121245876451</t>
  </si>
  <si>
    <t>00001010121420491856</t>
  </si>
  <si>
    <t>99343660225876451</t>
  </si>
  <si>
    <t>00001044731420492095</t>
  </si>
  <si>
    <t>99340331179186688764</t>
  </si>
  <si>
    <t>00001058531420492196</t>
  </si>
  <si>
    <t>99340331043236158764</t>
  </si>
  <si>
    <t>00001072771420492297</t>
  </si>
  <si>
    <t>99342846974876451</t>
  </si>
  <si>
    <t>00001089711420492412</t>
  </si>
  <si>
    <t>99345863553876451</t>
  </si>
  <si>
    <t>00001103241420492504</t>
  </si>
  <si>
    <t>99342337261876451</t>
  </si>
  <si>
    <t>00001119331420492619</t>
  </si>
  <si>
    <t>99345863668876451</t>
  </si>
  <si>
    <t>00001110941420492562</t>
  </si>
  <si>
    <t>99344377521876451</t>
  </si>
  <si>
    <t>00001007991420492925</t>
  </si>
  <si>
    <t>99342129884876451</t>
  </si>
  <si>
    <t>00001012051420488767</t>
  </si>
  <si>
    <t>99342125610876451</t>
  </si>
  <si>
    <t>00001036631420488933</t>
  </si>
  <si>
    <t>00001078491420489209</t>
  </si>
  <si>
    <t>00001081711420489234</t>
  </si>
  <si>
    <t>99342537488876451</t>
  </si>
  <si>
    <t>00001125941420489518</t>
  </si>
  <si>
    <t>99345730706876451</t>
  </si>
  <si>
    <t>00001005171420489733</t>
  </si>
  <si>
    <t>99340331273456338764</t>
  </si>
  <si>
    <t>00001026701420489872</t>
  </si>
  <si>
    <t>99345859193876451</t>
  </si>
  <si>
    <t>00001056751420490077</t>
  </si>
  <si>
    <t>99342283017876451</t>
  </si>
  <si>
    <t>00001077711420490219</t>
  </si>
  <si>
    <t>99343412427876451</t>
  </si>
  <si>
    <t>00001038421420470138</t>
  </si>
  <si>
    <t>99345804344876451</t>
  </si>
  <si>
    <t>00001082181420470392</t>
  </si>
  <si>
    <t>99340332127649938764</t>
  </si>
  <si>
    <t>00001101601420470500</t>
  </si>
  <si>
    <t>99342361784876451</t>
  </si>
  <si>
    <t>00001023091420470939</t>
  </si>
  <si>
    <t>99345220857876451</t>
  </si>
  <si>
    <t>00001088611420471316</t>
  </si>
  <si>
    <t>99340331342425328764</t>
  </si>
  <si>
    <t>00001113621420471454</t>
  </si>
  <si>
    <t>99345118999876451</t>
  </si>
  <si>
    <t>00001145261420471634</t>
  </si>
  <si>
    <t>99342212456876451</t>
  </si>
  <si>
    <t>00001013251420471757</t>
  </si>
  <si>
    <t>99342225181876451</t>
  </si>
  <si>
    <t>00001045121420471929</t>
  </si>
  <si>
    <t>99345160180876451</t>
  </si>
  <si>
    <t>00001092421420472190</t>
  </si>
  <si>
    <t>99340331287058908764</t>
  </si>
  <si>
    <t>00001114551420472316</t>
  </si>
  <si>
    <t>99342845138876451</t>
  </si>
  <si>
    <t>00001009761420472589</t>
  </si>
  <si>
    <t>99342141170876451</t>
  </si>
  <si>
    <t>00001086141420473011</t>
  </si>
  <si>
    <t>99342122551876451</t>
  </si>
  <si>
    <t>00001110381420473147</t>
  </si>
  <si>
    <t>99345123804876451</t>
  </si>
  <si>
    <t>00001062961420473731</t>
  </si>
  <si>
    <t>99340331051378528764</t>
  </si>
  <si>
    <t>00001089181420473874</t>
  </si>
  <si>
    <t>99342315680876451</t>
  </si>
  <si>
    <t>00001124901420474065</t>
  </si>
  <si>
    <t>99343763654876451</t>
  </si>
  <si>
    <t>00001153501420474221</t>
  </si>
  <si>
    <t>99342177958876451</t>
  </si>
  <si>
    <t>00001153671420475070</t>
  </si>
  <si>
    <t>99344138637876451</t>
  </si>
  <si>
    <t>00001062011420475429</t>
  </si>
  <si>
    <t>99345773689876451</t>
  </si>
  <si>
    <t>00001101331420475655</t>
  </si>
  <si>
    <t>99340331137236168764</t>
  </si>
  <si>
    <t>00001132751420475838</t>
  </si>
  <si>
    <t>99342854543876451</t>
  </si>
  <si>
    <t>00001027831420476116</t>
  </si>
  <si>
    <t>99342532866876451</t>
  </si>
  <si>
    <t>00001050761420476246</t>
  </si>
  <si>
    <t>99345711678876451</t>
  </si>
  <si>
    <t>00001075551420476379</t>
  </si>
  <si>
    <t>99344371497876451</t>
  </si>
  <si>
    <t>00001011991420219857</t>
  </si>
  <si>
    <t>99343122517876451</t>
  </si>
  <si>
    <t>00001027931420220012</t>
  </si>
  <si>
    <t>99340331632553208764</t>
  </si>
  <si>
    <t>00001094301420220618</t>
  </si>
  <si>
    <t>00001134401420220995</t>
  </si>
  <si>
    <t>99340331225067358764</t>
  </si>
  <si>
    <t>00001149641420221133</t>
  </si>
  <si>
    <t>99340330046890148764</t>
  </si>
  <si>
    <t>00001087261420222014</t>
  </si>
  <si>
    <t>99340332184305858764</t>
  </si>
  <si>
    <t>00001118991420222343</t>
  </si>
  <si>
    <t>00001139451420222561</t>
  </si>
  <si>
    <t>99340331361750058764</t>
  </si>
  <si>
    <t>00001033801420226101</t>
  </si>
  <si>
    <t>99340331459685258764</t>
  </si>
  <si>
    <t>00001083691420226545</t>
  </si>
  <si>
    <t>99340331275795368764</t>
  </si>
  <si>
    <t>00001130831420226978</t>
  </si>
  <si>
    <t>99342545087876451</t>
  </si>
  <si>
    <t>00001142951420227089</t>
  </si>
  <si>
    <t>99344626826876451</t>
  </si>
  <si>
    <t>00001042371420227582</t>
  </si>
  <si>
    <t>99344446752876451</t>
  </si>
  <si>
    <t>00001056211420227714</t>
  </si>
  <si>
    <t>99340332053640848764</t>
  </si>
  <si>
    <t>00001018931420228821</t>
  </si>
  <si>
    <t>99345121733876451</t>
  </si>
  <si>
    <t>00001030841420228935</t>
  </si>
  <si>
    <t>99340331564375888764</t>
  </si>
  <si>
    <t>00001008961420230181</t>
  </si>
  <si>
    <t>99345113819876451</t>
  </si>
  <si>
    <t>00001031591420230390</t>
  </si>
  <si>
    <t>99342848114876451</t>
  </si>
  <si>
    <t>00001045671420230520</t>
  </si>
  <si>
    <t>99344487233876451</t>
  </si>
  <si>
    <t>00001069091420230764</t>
  </si>
  <si>
    <t>99340332071149958764</t>
  </si>
  <si>
    <t>00001098221420231080</t>
  </si>
  <si>
    <t>99342397524876451</t>
  </si>
  <si>
    <t>00001107291420231178</t>
  </si>
  <si>
    <t>99342272541876451</t>
  </si>
  <si>
    <t>00001067641420296384</t>
  </si>
  <si>
    <t>99342697105876451</t>
  </si>
  <si>
    <t>00001144531420297221</t>
  </si>
  <si>
    <t>99342569495876451</t>
  </si>
  <si>
    <t>00001026481420297611</t>
  </si>
  <si>
    <t>99344364322876451</t>
  </si>
  <si>
    <t>00001059541420297980</t>
  </si>
  <si>
    <t>99340330050313988764</t>
  </si>
  <si>
    <t>00001140281420298831</t>
  </si>
  <si>
    <t>00001026111420299237</t>
  </si>
  <si>
    <t>99344188336876451</t>
  </si>
  <si>
    <t>00001060421420299585</t>
  </si>
  <si>
    <t>99340331136446078764</t>
  </si>
  <si>
    <t>00001100711420300002</t>
  </si>
  <si>
    <t>99344261196876451</t>
  </si>
  <si>
    <t>00001015291420300673</t>
  </si>
  <si>
    <t>99344032866876451</t>
  </si>
  <si>
    <t>00001149941420302034</t>
  </si>
  <si>
    <t>00001071751420302760</t>
  </si>
  <si>
    <t>99342631153876451</t>
  </si>
  <si>
    <t>00001098961420303018</t>
  </si>
  <si>
    <t>99340332070027008764</t>
  </si>
  <si>
    <t>00001131861420303347</t>
  </si>
  <si>
    <t>99342220193876451</t>
  </si>
  <si>
    <t>00001058361420304141</t>
  </si>
  <si>
    <t>99340330038147338764</t>
  </si>
  <si>
    <t>00001096531420468654</t>
  </si>
  <si>
    <t>99343174088876451</t>
  </si>
  <si>
    <t>00001137671420468897</t>
  </si>
  <si>
    <t>99340330067366038764</t>
  </si>
  <si>
    <t>00001018671420469114</t>
  </si>
  <si>
    <t>99342112880876451</t>
  </si>
  <si>
    <t>00001042741420469257</t>
  </si>
  <si>
    <t>99345034781876451</t>
  </si>
  <si>
    <t>00001098451420469585</t>
  </si>
  <si>
    <t>SERVICIO ESPECIAL LAVADO DE VIAS</t>
  </si>
  <si>
    <t>id</t>
  </si>
  <si>
    <t>fecha</t>
  </si>
  <si>
    <t>telefono</t>
  </si>
  <si>
    <t>ucid</t>
  </si>
  <si>
    <t>agente</t>
  </si>
  <si>
    <t>99340332189007638764</t>
  </si>
  <si>
    <t>00001012031420810085</t>
  </si>
  <si>
    <t>99344211121876451</t>
  </si>
  <si>
    <t>00001057561420810534</t>
  </si>
  <si>
    <t>99345810956876451</t>
  </si>
  <si>
    <t>00001130731420812590</t>
  </si>
  <si>
    <t>99340331178329708764</t>
  </si>
  <si>
    <t>00001017111420812911</t>
  </si>
  <si>
    <t>99340330438737758764</t>
  </si>
  <si>
    <t>00001142791420813867</t>
  </si>
  <si>
    <t>00001009541420816101</t>
  </si>
  <si>
    <t>99340331284140488764</t>
  </si>
  <si>
    <t>00001126481420575164</t>
  </si>
  <si>
    <t>99343412695876451</t>
  </si>
  <si>
    <t>00001144641420575286</t>
  </si>
  <si>
    <t>99340330159157808764</t>
  </si>
  <si>
    <t>00001019461420575495</t>
  </si>
  <si>
    <t>99340331750981598764</t>
  </si>
  <si>
    <t>00001066041420575828</t>
  </si>
  <si>
    <t>99344445621876451</t>
  </si>
  <si>
    <t>00001094071420576024</t>
  </si>
  <si>
    <t>99340332163494118764</t>
  </si>
  <si>
    <t>00001016621420576608</t>
  </si>
  <si>
    <t>99344272560876451</t>
  </si>
  <si>
    <t>00001035971420576766</t>
  </si>
  <si>
    <t>99343373477876451</t>
  </si>
  <si>
    <t>00001055961420576919</t>
  </si>
  <si>
    <t>99345213551876451</t>
  </si>
  <si>
    <t>00001050551420578031</t>
  </si>
  <si>
    <t>99344913714876451</t>
  </si>
  <si>
    <t>00001124581420578616</t>
  </si>
  <si>
    <t>99342378699876451</t>
  </si>
  <si>
    <t>00001142321420578751</t>
  </si>
  <si>
    <t>99342380579876451</t>
  </si>
  <si>
    <t>00001152931420578833</t>
  </si>
  <si>
    <t>99340332065020248764</t>
  </si>
  <si>
    <t>00001013031420578940</t>
  </si>
  <si>
    <t>00001100541420579607</t>
  </si>
  <si>
    <t>99340332157663588764</t>
  </si>
  <si>
    <t>00001137021420579890</t>
  </si>
  <si>
    <t>99340330174671638764</t>
  </si>
  <si>
    <t>00001016991420580162</t>
  </si>
  <si>
    <t>00001019831420580183</t>
  </si>
  <si>
    <t>99340331039163358764</t>
  </si>
  <si>
    <t>00001051391420580425</t>
  </si>
  <si>
    <t>99342398564876451</t>
  </si>
  <si>
    <t>00001061981420580512</t>
  </si>
  <si>
    <t>99343063585876451</t>
  </si>
  <si>
    <t>00001070041420580574</t>
  </si>
  <si>
    <t>99343475475876451</t>
  </si>
  <si>
    <t>00001096831420580785</t>
  </si>
  <si>
    <t>99342117355876451</t>
  </si>
  <si>
    <t>00001100871420580815</t>
  </si>
  <si>
    <t>99342695631876451</t>
  </si>
  <si>
    <t>00001152571420581235</t>
  </si>
  <si>
    <t>99340330446701388764</t>
  </si>
  <si>
    <t>00001043911420581603</t>
  </si>
  <si>
    <t>99344221197876451</t>
  </si>
  <si>
    <t>00001061161420581755</t>
  </si>
  <si>
    <t>99344222946876451</t>
  </si>
  <si>
    <t>00001106401420582152</t>
  </si>
  <si>
    <t>00001140241420582456</t>
  </si>
  <si>
    <t>00001007551420582641</t>
  </si>
  <si>
    <t>99345811263876451</t>
  </si>
  <si>
    <t>00001093071420583421</t>
  </si>
  <si>
    <t>99343661468876451</t>
  </si>
  <si>
    <t>00001110191420583594</t>
  </si>
  <si>
    <t>99344487690876451</t>
  </si>
  <si>
    <t>00001011991420584155</t>
  </si>
  <si>
    <t>99343661430876451</t>
  </si>
  <si>
    <t>00001022031420584261</t>
  </si>
  <si>
    <t>99340331922642698764</t>
  </si>
  <si>
    <t>00001041241420584473</t>
  </si>
  <si>
    <t>99340330047131938764</t>
  </si>
  <si>
    <t>00001051021420584579</t>
  </si>
  <si>
    <t>99340331048962528764</t>
  </si>
  <si>
    <t>00001068281420584775</t>
  </si>
  <si>
    <t>99340330443195218764</t>
  </si>
  <si>
    <t>00001079691420584906</t>
  </si>
  <si>
    <t>99340331179915008764</t>
  </si>
  <si>
    <t>00001092961420585062</t>
  </si>
  <si>
    <t>99342658461876451</t>
  </si>
  <si>
    <t>00001003141420640690</t>
  </si>
  <si>
    <t>99342340403876451</t>
  </si>
  <si>
    <t>00001071541420648168</t>
  </si>
  <si>
    <t>99344773904876451</t>
  </si>
  <si>
    <t>00001103391420648370</t>
  </si>
  <si>
    <t>99342382008876451</t>
  </si>
  <si>
    <t>00001004151420648715</t>
  </si>
  <si>
    <t>99343435504876451</t>
  </si>
  <si>
    <t>00001029261420648868</t>
  </si>
  <si>
    <t>99342691426876451</t>
  </si>
  <si>
    <t>00001047731420648983</t>
  </si>
  <si>
    <t>99344276608876451</t>
  </si>
  <si>
    <t>00001115521420649405</t>
  </si>
  <si>
    <t>99343436168876451</t>
  </si>
  <si>
    <t>00001137191420649539</t>
  </si>
  <si>
    <t>99340331460031898764</t>
  </si>
  <si>
    <t>00001003891420649667</t>
  </si>
  <si>
    <t>99342311240876451</t>
  </si>
  <si>
    <t>00001072771420650107</t>
  </si>
  <si>
    <t>99344275306876451</t>
  </si>
  <si>
    <t>00001109791420650350</t>
  </si>
  <si>
    <t>99343421653876451</t>
  </si>
  <si>
    <t>00001135051420650527</t>
  </si>
  <si>
    <t>99344411413876451</t>
  </si>
  <si>
    <t>00001007431420650718</t>
  </si>
  <si>
    <t>99340331043764898764</t>
  </si>
  <si>
    <t>00001044221420650973</t>
  </si>
  <si>
    <t>99342547837876451</t>
  </si>
  <si>
    <t>00001072081420651183</t>
  </si>
  <si>
    <t>99346026375876451</t>
  </si>
  <si>
    <t>00001107411420651444</t>
  </si>
  <si>
    <t>99345036212876451</t>
  </si>
  <si>
    <t>00001036241420652096</t>
  </si>
  <si>
    <t>99344214518876451</t>
  </si>
  <si>
    <t>00001070551420652378</t>
  </si>
  <si>
    <t>99340331130430268764</t>
  </si>
  <si>
    <t>00001131981420652895</t>
  </si>
  <si>
    <t>99344190493876451</t>
  </si>
  <si>
    <t>00001076761420653731</t>
  </si>
  <si>
    <t>99343810650876451</t>
  </si>
  <si>
    <t>00001097511420653919</t>
  </si>
  <si>
    <t>99345720658876451</t>
  </si>
  <si>
    <t>00001113821420654057</t>
  </si>
  <si>
    <t>99344722075876451</t>
  </si>
  <si>
    <t>00001131031420654209</t>
  </si>
  <si>
    <t>99344374074876451</t>
  </si>
  <si>
    <t>00001029071420654673</t>
  </si>
  <si>
    <t>99346064258876451</t>
  </si>
  <si>
    <t>00001078381420655112</t>
  </si>
  <si>
    <t>99345292704876451</t>
  </si>
  <si>
    <t>00001095921420655264</t>
  </si>
  <si>
    <t>99342523012876451</t>
  </si>
  <si>
    <t>00001029531420659595</t>
  </si>
  <si>
    <t>99342510081876451</t>
  </si>
  <si>
    <t>00001127041420660291</t>
  </si>
  <si>
    <t>99343536217876451</t>
  </si>
  <si>
    <t>00001111881420661297</t>
  </si>
  <si>
    <t>99342134555876451</t>
  </si>
  <si>
    <t>00001135491420661465</t>
  </si>
  <si>
    <t>99342503198876451</t>
  </si>
  <si>
    <t>00001150271420661576</t>
  </si>
  <si>
    <t>99340331171357658764</t>
  </si>
  <si>
    <t>00001026031420661799</t>
  </si>
  <si>
    <t>99343118136876451</t>
  </si>
  <si>
    <t>00001052521420661989</t>
  </si>
  <si>
    <t>99344924169876451</t>
  </si>
  <si>
    <t>00001100381420662332</t>
  </si>
  <si>
    <t>99340331222825438764</t>
  </si>
  <si>
    <t>00001059371420663180</t>
  </si>
  <si>
    <t>99343413117876451</t>
  </si>
  <si>
    <t>00001085471420663370</t>
  </si>
  <si>
    <t>99344924098876451</t>
  </si>
  <si>
    <t>00001118461420663623</t>
  </si>
  <si>
    <t>99343471219876451</t>
  </si>
  <si>
    <t>00001059941420664331</t>
  </si>
  <si>
    <t>99344348429876451</t>
  </si>
  <si>
    <t>00001088361420664544</t>
  </si>
  <si>
    <t>99340331222694118764</t>
  </si>
  <si>
    <t>00001117781420664775</t>
  </si>
  <si>
    <t>99340331060687008764</t>
  </si>
  <si>
    <t>00001013481420665163</t>
  </si>
  <si>
    <t>99344413747876451</t>
  </si>
  <si>
    <t>00001069171420665595</t>
  </si>
  <si>
    <t>99343428882876451</t>
  </si>
  <si>
    <t>00001115731420665936</t>
  </si>
  <si>
    <t>99344718045876451</t>
  </si>
  <si>
    <t>00001143261420667374</t>
  </si>
  <si>
    <t>99342575267876451</t>
  </si>
  <si>
    <t>00001017811420667610</t>
  </si>
  <si>
    <t>99340331648104988764</t>
  </si>
  <si>
    <t>00001041821420667801</t>
  </si>
  <si>
    <t>99345723027876451</t>
  </si>
  <si>
    <t>00001077801420564250</t>
  </si>
  <si>
    <t>99340330467617838764</t>
  </si>
  <si>
    <t>00001104031420564432</t>
  </si>
  <si>
    <t>99343515075876451</t>
  </si>
  <si>
    <t>00001026291420564987</t>
  </si>
  <si>
    <t>99343538391876451</t>
  </si>
  <si>
    <t>00001091661420565482</t>
  </si>
  <si>
    <t>99344610529876451</t>
  </si>
  <si>
    <t>00001115921420565669</t>
  </si>
  <si>
    <t>99343682697876451</t>
  </si>
  <si>
    <t>00001135661420565816</t>
  </si>
  <si>
    <t>99340330023689158764</t>
  </si>
  <si>
    <t>00001018941420567347</t>
  </si>
  <si>
    <t>99343669646876451</t>
  </si>
  <si>
    <t>00001104461420568084</t>
  </si>
  <si>
    <t>99342505575876451</t>
  </si>
  <si>
    <t>00001025261420568697</t>
  </si>
  <si>
    <t>99345706221876451</t>
  </si>
  <si>
    <t>00001053141420568932</t>
  </si>
  <si>
    <t>99342847316876451</t>
  </si>
  <si>
    <t>00001135011420569630</t>
  </si>
  <si>
    <t>99345822637876451</t>
  </si>
  <si>
    <t>00001008391420569858</t>
  </si>
  <si>
    <t>99345217020876451</t>
  </si>
  <si>
    <t>00001046691420570170</t>
  </si>
  <si>
    <t>99345703680876451</t>
  </si>
  <si>
    <t>00001064611420570315</t>
  </si>
  <si>
    <t>99342111670876451</t>
  </si>
  <si>
    <t>00001072861420570381</t>
  </si>
  <si>
    <t>99340330078625868764</t>
  </si>
  <si>
    <t>00001095841420570561</t>
  </si>
  <si>
    <t>00001115181420570719</t>
  </si>
  <si>
    <t>99342606610876451</t>
  </si>
  <si>
    <t>00001115391420570720</t>
  </si>
  <si>
    <t>99342510483876451</t>
  </si>
  <si>
    <t>00001153571420571016</t>
  </si>
  <si>
    <t>99340331781114308764</t>
  </si>
  <si>
    <t>00001037421420571293</t>
  </si>
  <si>
    <t>99340331365772188764</t>
  </si>
  <si>
    <t>00001107911420571793</t>
  </si>
  <si>
    <t>99343470572876451</t>
  </si>
  <si>
    <t>00001014781420572221</t>
  </si>
  <si>
    <t>99340330173076948764</t>
  </si>
  <si>
    <t>00001070011420572600</t>
  </si>
  <si>
    <t>99343661189876451</t>
  </si>
  <si>
    <t>00001107021420573933</t>
  </si>
  <si>
    <t>99342309722876451</t>
  </si>
  <si>
    <t>00001141341420574172</t>
  </si>
  <si>
    <t>99343417802876451</t>
  </si>
  <si>
    <t>00001043491420574576</t>
  </si>
  <si>
    <t>99344123023876451</t>
  </si>
  <si>
    <t>00001063541420574716</t>
  </si>
  <si>
    <t>99342270636876451</t>
  </si>
  <si>
    <t>00001091091420574909</t>
  </si>
  <si>
    <t>hora</t>
  </si>
  <si>
    <t>ALEXANDRA VELASQUEZ</t>
  </si>
  <si>
    <t>Rta 2 (manual)</t>
  </si>
  <si>
    <t>Rta 3 (manual)</t>
  </si>
  <si>
    <t>EXCELENTE</t>
  </si>
  <si>
    <t>MALO</t>
  </si>
  <si>
    <t>BUENO</t>
  </si>
  <si>
    <t>REGULAR</t>
  </si>
  <si>
    <t>00001063241421327504</t>
  </si>
  <si>
    <t>00001058281421328816</t>
  </si>
  <si>
    <t>00001055581421330034</t>
  </si>
  <si>
    <t>00001073621421330167</t>
  </si>
  <si>
    <t>00001111481421330440</t>
  </si>
  <si>
    <t>00001134911421330607</t>
  </si>
  <si>
    <t>00001153271421330737</t>
  </si>
  <si>
    <t>00001036831421330989</t>
  </si>
  <si>
    <t>00001062021421331152</t>
  </si>
  <si>
    <t>00001129071421331557</t>
  </si>
  <si>
    <t>00001022331421333653</t>
  </si>
  <si>
    <t>00001152161421334383</t>
  </si>
  <si>
    <t>00001037981421334610</t>
  </si>
  <si>
    <t>00001093951421334931</t>
  </si>
  <si>
    <t>00001142961421335213</t>
  </si>
  <si>
    <t>00001069171421335666</t>
  </si>
  <si>
    <t>00001091921421335793</t>
  </si>
  <si>
    <t>00001113991421335912</t>
  </si>
  <si>
    <t>00001012421421336194</t>
  </si>
  <si>
    <t>00001082491421336574</t>
  </si>
  <si>
    <t>00001114921421336748</t>
  </si>
  <si>
    <t>00001148701421336924</t>
  </si>
  <si>
    <t>00001020931421337062</t>
  </si>
  <si>
    <t>00001107601421337529</t>
  </si>
  <si>
    <t>00001136701421337687</t>
  </si>
  <si>
    <t>00001020101421337902</t>
  </si>
  <si>
    <t>00001036161421341476</t>
  </si>
  <si>
    <t>00001066381421341673</t>
  </si>
  <si>
    <t>00001072021421341710</t>
  </si>
  <si>
    <t>00001113141421341977</t>
  </si>
  <si>
    <t>00001117411421342004</t>
  </si>
  <si>
    <t>00001131251421342094</t>
  </si>
  <si>
    <t>00001008051421342304</t>
  </si>
  <si>
    <t>00001054511421342606</t>
  </si>
  <si>
    <t>00001101741421342925</t>
  </si>
  <si>
    <t>00001128881421343120</t>
  </si>
  <si>
    <t>00001145301421343234</t>
  </si>
  <si>
    <t>00001151551421343279</t>
  </si>
  <si>
    <t>00001011901421343381</t>
  </si>
  <si>
    <t>00001026891421343493</t>
  </si>
  <si>
    <t>00001053991421343686</t>
  </si>
  <si>
    <t>00001078491421343862</t>
  </si>
  <si>
    <t>00001119981421344171</t>
  </si>
  <si>
    <t>00001132441421344269</t>
  </si>
  <si>
    <t>00001146751421344375</t>
  </si>
  <si>
    <t>00001028471421344647</t>
  </si>
  <si>
    <t>00001066491421344935</t>
  </si>
  <si>
    <t>00001070851421344970</t>
  </si>
  <si>
    <t>00001087071421345092</t>
  </si>
  <si>
    <t>00001105551421345239</t>
  </si>
  <si>
    <t>00001142001421345517</t>
  </si>
  <si>
    <t>00001016811421345739</t>
  </si>
  <si>
    <t>00001039411421345912</t>
  </si>
  <si>
    <t>00001044371421345950</t>
  </si>
  <si>
    <t>00001070061421346149</t>
  </si>
  <si>
    <t>00001077891421346207</t>
  </si>
  <si>
    <t>00001094121421346338</t>
  </si>
  <si>
    <t>00001111421421346472</t>
  </si>
  <si>
    <t>00001132081421346636</t>
  </si>
  <si>
    <t>00001134581421346655</t>
  </si>
  <si>
    <t>00001149581421346774</t>
  </si>
  <si>
    <t>00001036051421347089</t>
  </si>
  <si>
    <t>00001061651421347276</t>
  </si>
  <si>
    <t>00001093171421347502</t>
  </si>
  <si>
    <t>00001009461421347989</t>
  </si>
  <si>
    <t>00001025881421348110</t>
  </si>
  <si>
    <t>00001151371421347904</t>
  </si>
  <si>
    <t>00001058401421348339</t>
  </si>
  <si>
    <t>00001060711421348354</t>
  </si>
  <si>
    <t>00001090271421348550</t>
  </si>
  <si>
    <t>00001107321421348659</t>
  </si>
  <si>
    <t>00001111901421348691</t>
  </si>
  <si>
    <t>00001135841421349853</t>
  </si>
  <si>
    <t>00001042431421350251</t>
  </si>
  <si>
    <t>00001073521421350454</t>
  </si>
  <si>
    <t>00001100221421350630</t>
  </si>
  <si>
    <t>00001039581421351245</t>
  </si>
  <si>
    <t>00001068951421351445</t>
  </si>
  <si>
    <t>00001150101421351969</t>
  </si>
  <si>
    <t>00001072091421353427</t>
  </si>
  <si>
    <t>00001029861421354158</t>
  </si>
  <si>
    <t>00001069001421354417</t>
  </si>
  <si>
    <t>00001088551421354545</t>
  </si>
  <si>
    <t>00001134531421354842</t>
  </si>
  <si>
    <t>00001007831421355026</t>
  </si>
  <si>
    <t>00001142171421355888</t>
  </si>
  <si>
    <t>00001017211421356078</t>
  </si>
  <si>
    <t>00001098361421356594</t>
  </si>
  <si>
    <t>00001060231421357397</t>
  </si>
  <si>
    <t>00001054681421415101</t>
  </si>
  <si>
    <t>00001067601421415219</t>
  </si>
  <si>
    <t>00001083241421415357</t>
  </si>
  <si>
    <t>00001096331421415466</t>
  </si>
  <si>
    <t>00001112331421415597</t>
  </si>
  <si>
    <t>00001056201421416383</t>
  </si>
  <si>
    <t>00001093011421416666</t>
  </si>
  <si>
    <t>00001106601421416767</t>
  </si>
  <si>
    <t>00001107821421416777</t>
  </si>
  <si>
    <t>00001128201421416929</t>
  </si>
  <si>
    <t>00001006231421417170</t>
  </si>
  <si>
    <t>00001029831421417340</t>
  </si>
  <si>
    <t>00001043781421417440</t>
  </si>
  <si>
    <t>00001018791421418372</t>
  </si>
  <si>
    <t>00001042621421418536</t>
  </si>
  <si>
    <t>00001058531421418641</t>
  </si>
  <si>
    <t>00001067271421419706</t>
  </si>
  <si>
    <t>00001093961421419868</t>
  </si>
  <si>
    <t>00001116181421420003</t>
  </si>
  <si>
    <t>00001134641421420116</t>
  </si>
  <si>
    <t>00001000171421420236</t>
  </si>
  <si>
    <t>00001021971421420365</t>
  </si>
  <si>
    <t>00001095911421420796</t>
  </si>
  <si>
    <t>00001119971421420940</t>
  </si>
  <si>
    <t>00001004271421421181</t>
  </si>
  <si>
    <t>00001030101421421343</t>
  </si>
  <si>
    <t>00001059981421421530</t>
  </si>
  <si>
    <t>00001081131421421662</t>
  </si>
  <si>
    <t>00001105301421421811</t>
  </si>
  <si>
    <t>00001127121421421943</t>
  </si>
  <si>
    <t>00001149291421422073</t>
  </si>
  <si>
    <t>00001022051421422224</t>
  </si>
  <si>
    <t>00001040761421422332</t>
  </si>
  <si>
    <t>00001089061421422610</t>
  </si>
  <si>
    <t>00001114261421422755</t>
  </si>
  <si>
    <t>00001001631421422986</t>
  </si>
  <si>
    <t>00001068301421423349</t>
  </si>
  <si>
    <t>00001084731421423441</t>
  </si>
  <si>
    <t>00001105401421423559</t>
  </si>
  <si>
    <t>00001004941421423862</t>
  </si>
  <si>
    <t>00001024271421423979</t>
  </si>
  <si>
    <t>00001087021421424342</t>
  </si>
  <si>
    <t>00001153431421424732</t>
  </si>
  <si>
    <t>00001022101421424863</t>
  </si>
  <si>
    <t>00001025971421424886</t>
  </si>
  <si>
    <t>00001051371421425035</t>
  </si>
  <si>
    <t>00001113971421425402</t>
  </si>
  <si>
    <t>00001005501421425667</t>
  </si>
  <si>
    <t>00001011091421425699</t>
  </si>
  <si>
    <t>00001036461421425841</t>
  </si>
  <si>
    <t>00001030941421426705</t>
  </si>
  <si>
    <t>00001040291421426760</t>
  </si>
  <si>
    <t>00001078131421426978</t>
  </si>
  <si>
    <t>00001109091421427165</t>
  </si>
  <si>
    <t>00001119311421427224</t>
  </si>
  <si>
    <t>00001143171421432918</t>
  </si>
  <si>
    <t>00001057671421433462</t>
  </si>
  <si>
    <t>00001149881421434163</t>
  </si>
  <si>
    <t>00001014111421434298</t>
  </si>
  <si>
    <t>00001031161421434414</t>
  </si>
  <si>
    <t>00001031371421434415</t>
  </si>
  <si>
    <t>00001044801421434514</t>
  </si>
  <si>
    <t>00001067011421434673</t>
  </si>
  <si>
    <t>00001109211421434977</t>
  </si>
  <si>
    <t>00001013321421435377</t>
  </si>
  <si>
    <t>00001040161421435561</t>
  </si>
  <si>
    <t>00001128981421436157</t>
  </si>
  <si>
    <t>00001025941421436500</t>
  </si>
  <si>
    <t>00001081631421436860</t>
  </si>
  <si>
    <t>00001146201421437292</t>
  </si>
  <si>
    <t>00001146901421437296</t>
  </si>
  <si>
    <t>00001012121421437423</t>
  </si>
  <si>
    <t>00001042831421437625</t>
  </si>
  <si>
    <t>00001078351421437847</t>
  </si>
  <si>
    <t>00001153651421438315</t>
  </si>
  <si>
    <t>00001019781421438444</t>
  </si>
  <si>
    <t>00001086981421438883</t>
  </si>
  <si>
    <t>00001110571421439036</t>
  </si>
  <si>
    <t>00001005861421439375</t>
  </si>
  <si>
    <t>00001025001421439497</t>
  </si>
  <si>
    <t>00001065391421439758</t>
  </si>
  <si>
    <t>00001087931421439899</t>
  </si>
  <si>
    <t>00001105041421440011</t>
  </si>
  <si>
    <t>00001147501421441322</t>
  </si>
  <si>
    <t>00001020811421441507</t>
  </si>
  <si>
    <t>00001119451421442163</t>
  </si>
  <si>
    <t>00001138161421442293</t>
  </si>
  <si>
    <t>00001020731421442546</t>
  </si>
  <si>
    <t>00001052261421442755</t>
  </si>
  <si>
    <t>00001129971421680748</t>
  </si>
  <si>
    <t>00001100951421681388</t>
  </si>
  <si>
    <t>00001025411421165116</t>
  </si>
  <si>
    <t>00001080611421165374</t>
  </si>
  <si>
    <t>00001118221421165551</t>
  </si>
  <si>
    <t>00001046891421165940</t>
  </si>
  <si>
    <t>00001076751421166847</t>
  </si>
  <si>
    <t>00001140341421167164</t>
  </si>
  <si>
    <t>00001118511421179297</t>
  </si>
  <si>
    <t>00001128211421181976</t>
  </si>
  <si>
    <t>00001025921421182268</t>
  </si>
  <si>
    <t>00001065391421183439</t>
  </si>
  <si>
    <t>00001030391421184207</t>
  </si>
  <si>
    <t>00001059441421184405</t>
  </si>
  <si>
    <t>00001125761421184851</t>
  </si>
  <si>
    <t>00001139861421184949</t>
  </si>
  <si>
    <t>00001055041421185409</t>
  </si>
  <si>
    <t>00001061831421185455</t>
  </si>
  <si>
    <t>00001005651421186134</t>
  </si>
  <si>
    <t>00001001341421187222</t>
  </si>
  <si>
    <t>00001024971421187399</t>
  </si>
  <si>
    <t>00001051601421187601</t>
  </si>
  <si>
    <t>00001089571421187897</t>
  </si>
  <si>
    <t>00001072841421243463</t>
  </si>
  <si>
    <t>00001123751421243835</t>
  </si>
  <si>
    <t>00001018001421244171</t>
  </si>
  <si>
    <t>00001037771421244303</t>
  </si>
  <si>
    <t>00001152261421254774</t>
  </si>
  <si>
    <t>00001078791421255244</t>
  </si>
  <si>
    <t>00001101361421255382</t>
  </si>
  <si>
    <t>00001055911421256071</t>
  </si>
  <si>
    <t>00001078221421257242</t>
  </si>
  <si>
    <t>00001148591421257721</t>
  </si>
  <si>
    <t>00001025001421257939</t>
  </si>
  <si>
    <t>00001032461421259166</t>
  </si>
  <si>
    <t>00001079871421259518</t>
  </si>
  <si>
    <t>00001029191421260272</t>
  </si>
  <si>
    <t>00001076941421260616</t>
  </si>
  <si>
    <t>00001115231421260877</t>
  </si>
  <si>
    <t>00001061791421261568</t>
  </si>
  <si>
    <t>00001086931421261735</t>
  </si>
  <si>
    <t>00001125601421261994</t>
  </si>
  <si>
    <t>&gt;&gt;</t>
  </si>
  <si>
    <t>Zonas</t>
  </si>
  <si>
    <t>Config</t>
  </si>
  <si>
    <t>Config&gt;&gt;</t>
  </si>
  <si>
    <t>Oculto</t>
  </si>
  <si>
    <t>CORTE DE CESPED</t>
  </si>
  <si>
    <t>DERRAME DE LIXIVIADOS</t>
  </si>
  <si>
    <t>TODAS</t>
  </si>
  <si>
    <t>Quejas</t>
  </si>
  <si>
    <t>Solicitudes De Servicios</t>
  </si>
  <si>
    <t>SERVICIO ESPECIAL BARRIDO Y LIMPIEZA</t>
  </si>
  <si>
    <t>OTROS TONOS</t>
  </si>
  <si>
    <t>ARBOLES CAIDOS EN VIA PUBLICA</t>
  </si>
  <si>
    <t>&gt;&gt;&gt; Conffig</t>
  </si>
  <si>
    <t>NUMERO ERRADO</t>
  </si>
  <si>
    <t>UEN</t>
  </si>
  <si>
    <t>CentroCosto</t>
  </si>
  <si>
    <t>Grupo</t>
  </si>
  <si>
    <t>Skill</t>
  </si>
  <si>
    <t>Usuario</t>
  </si>
  <si>
    <t>Cedula</t>
  </si>
  <si>
    <t>Empleador</t>
  </si>
  <si>
    <t>Modalidad</t>
  </si>
  <si>
    <t>FechaFinal</t>
  </si>
  <si>
    <t>DiurnoOrd</t>
  </si>
  <si>
    <t>NocturnoOrd</t>
  </si>
  <si>
    <t>DiurnoFest</t>
  </si>
  <si>
    <t>NocturnoFest</t>
  </si>
  <si>
    <t>Documentacion</t>
  </si>
  <si>
    <t>Disponible</t>
  </si>
  <si>
    <t>Conversando</t>
  </si>
  <si>
    <t>Descanso</t>
  </si>
  <si>
    <t>Capacitacion</t>
  </si>
  <si>
    <t>EnRetroalimentacion</t>
  </si>
  <si>
    <t>Tblending</t>
  </si>
  <si>
    <t>TiempoTotalConexion</t>
  </si>
  <si>
    <t>TipoOperacion</t>
  </si>
  <si>
    <t>Auxiliar</t>
  </si>
  <si>
    <t>CentroCostoFinanciero</t>
  </si>
  <si>
    <t>EMV_SALIDA</t>
  </si>
  <si>
    <t>SALIDA</t>
  </si>
  <si>
    <t>EMTELCO</t>
  </si>
  <si>
    <t>FechaInici</t>
  </si>
  <si>
    <t>AHT</t>
  </si>
  <si>
    <t>Ocupacion</t>
  </si>
  <si>
    <t>Total general</t>
  </si>
  <si>
    <t>Fecha</t>
  </si>
  <si>
    <t>USUARIO</t>
  </si>
  <si>
    <t>% OCUPACIÓN</t>
  </si>
  <si>
    <t>OCUPACIÓN POR ASESOR</t>
  </si>
  <si>
    <t>Hora Inicio</t>
  </si>
  <si>
    <t>fechaInicio</t>
  </si>
  <si>
    <t>1: ¿Cuál es su nivel de satisfacción con la atención prestada en la línea amiga del aseo?</t>
  </si>
  <si>
    <t>2: Considera que el funcionario que le atendió su solicitud, tenía todo el conocimiento del servicio requerido?</t>
  </si>
  <si>
    <t>3: ¿Califique la calidad en la prestación del servicio por parte de Emvarias?</t>
  </si>
  <si>
    <t xml:space="preserve"> 4: Como califica el tiempo que tuvo que esperar para ser atendida su solicitud?</t>
  </si>
  <si>
    <t>5. Que aspectos mejoraría con respecto a los servicios prestados por Emvarias</t>
  </si>
  <si>
    <t>ZONA: TODAS</t>
  </si>
  <si>
    <t>Todas las Quejas</t>
  </si>
  <si>
    <t xml:space="preserve">ZONA: </t>
  </si>
  <si>
    <t>Todas las Solicitudes</t>
  </si>
  <si>
    <t>Todas las Gestiones de Mercadeo</t>
  </si>
  <si>
    <t>Todas Cotizaciones</t>
  </si>
  <si>
    <t>PUEDE_RESPONDER_ENCUESTA</t>
  </si>
  <si>
    <t>POR_QUE_NO_PUEDE_RESPONDER_ENCUESTA</t>
  </si>
  <si>
    <t>POR_QUE_CALIFICA_REGULAR_O_MALO</t>
  </si>
  <si>
    <t>N/S</t>
  </si>
  <si>
    <t>POR_QUE_CALIFICA_NO</t>
  </si>
  <si>
    <t>POR_QUE_MALO_O_REGULAR_EN_CALIDAD_EN_PRESTACION_DEL_SERVICIO</t>
  </si>
  <si>
    <t>POR_QUE_REGULAR_O_MALO_EN_TIEMPO_DE_ESPERA</t>
  </si>
  <si>
    <t>Conocimiento requerido</t>
  </si>
  <si>
    <t xml:space="preserve">2: Considera que el funcionario que le atendió su solicitud, tenía todo el conocimiento del servicio requerido? 
</t>
  </si>
  <si>
    <t xml:space="preserve">1: ¿Cuál es su nivel de satisfacción con la atención prestada en la línea amiga del aseo? 
</t>
  </si>
  <si>
    <t>Tiempo para ser atendido</t>
  </si>
  <si>
    <t>Calida del Servicio</t>
  </si>
  <si>
    <t>Satisfacción</t>
  </si>
  <si>
    <t>SELECCIONAR ZONA</t>
  </si>
  <si>
    <t>Código no se ha prestado el servicio</t>
  </si>
  <si>
    <t>SOLICTUD PODA DE ARBOLES</t>
  </si>
  <si>
    <t>SOLICITUD CORTE DE CESPED</t>
  </si>
  <si>
    <t>RECOLECCION RESIDUOS ORDINARIOS</t>
  </si>
  <si>
    <t>GESTION DE MERCADEO</t>
  </si>
  <si>
    <t>COTIZACION SERVICIOS</t>
  </si>
  <si>
    <t>RECOLECCION DE COLCHONES Y MUEBLES</t>
  </si>
  <si>
    <t>AGRADECIMIENTOS SUGERENCIAS Y FELICITACIONES</t>
  </si>
  <si>
    <t xml:space="preserve">Agradecimientos </t>
  </si>
  <si>
    <t>EXT</t>
  </si>
  <si>
    <t>Conversión</t>
  </si>
  <si>
    <t>SOLICITUDES DE SERVICIOS</t>
  </si>
  <si>
    <t>CONTINUIDAD RECOLECCIÓN BOLSAS DE BARRIDO</t>
  </si>
  <si>
    <t>CALIDAD RECOLECCIÓN RESIDUOS ORDINARIOS</t>
  </si>
  <si>
    <t>TRATO NO ADECUADO A LOS USUARIOS</t>
  </si>
  <si>
    <t>PODA Y CORTE DE ARBOLES</t>
  </si>
  <si>
    <t>CONTINUIDAD RECOLECCIÓN RESIDUOS ORDINARIOS</t>
  </si>
  <si>
    <t>RECOLECCION RESIDUOS ESPECIALES (COLCHONES, MUEBLES, ENSERES)</t>
  </si>
  <si>
    <t>RECOLECCION RESIDUOS DE CARPINTERIA</t>
  </si>
  <si>
    <t>CALIDAD RECOLECCIÓN DE BOLSAS DE BARRIDO</t>
  </si>
  <si>
    <t>EASY</t>
  </si>
  <si>
    <t>CALIDAD BARRIDO Y LIMPIEZA DE vIAS</t>
  </si>
  <si>
    <t>CONTINUIDAD BARRIDO Y LIMPIEZA DE vÍAS Y AREAS PÚBLICAS</t>
  </si>
  <si>
    <t>DAÑOS OCASIONADOS POR vEHICULOS O PERSONAL DE EMvARIAS</t>
  </si>
  <si>
    <t>FINALIZADA</t>
  </si>
  <si>
    <t>parangv</t>
  </si>
  <si>
    <t>Verónica María Hoyos Tangarife</t>
  </si>
  <si>
    <t>AUMENTO DE FRECUENCIA RECOLECCION</t>
  </si>
  <si>
    <t>NO HAN PRESTADO EL SERVICIO</t>
  </si>
  <si>
    <t>QUEJAS</t>
  </si>
  <si>
    <t>ORIENTACION</t>
  </si>
  <si>
    <t>CONTINUIDAD BARRIDO Y LIMPIEZA DE VÍAS Y AREAS PÚBLICAS</t>
  </si>
  <si>
    <t>CALIDAD BARRIDO Y LIMPIEZA DE VIAS</t>
  </si>
  <si>
    <t>RECOLECCION RESIDUOSS VEGETALES</t>
  </si>
  <si>
    <t>INCONFORMIDAD EN LA ATENCION DE CONDICIONES DE SEGURIDAD O RIESGO (DAÑOS OCASIONADOS POR VEHICULOS O</t>
  </si>
  <si>
    <t>FRECUENCIAS Y HORARIOS DE PRESTACION DEL SERVICIO</t>
  </si>
  <si>
    <t>QUEJAS ADMINISTRATIVAS (ACTOS U OMISIONES EN LA ATENCIÓN O PRESTACION DE LOS SERVICIOS)</t>
  </si>
  <si>
    <t>NEGATIVA DE PRESTACION RECOLECCIÓN RESIDUOS ESPECIALES (COLCHONES, ESCOMBROS, MUEBLES, ENSERES, VEGETALES)</t>
  </si>
  <si>
    <t>RECOLECCION RESIDUOSS HOSPITALARIOS</t>
  </si>
  <si>
    <t>19_04_2017</t>
  </si>
  <si>
    <t>11_04_2017</t>
  </si>
  <si>
    <t>06_04_2017</t>
  </si>
  <si>
    <t>LITO S.A.S</t>
  </si>
  <si>
    <t>ARQUITECTURA Y CONCRETO</t>
  </si>
  <si>
    <t>VINCULACION NUEVOS CLIENTES</t>
  </si>
  <si>
    <t>SERVICIO ESPECIAL RECOLECCION Y TRANSPORTE RESIDUOS ORDINARIOS</t>
  </si>
  <si>
    <t>SERVICIO ESPECIAL DISPOSICION FINAL</t>
  </si>
  <si>
    <t>(Varios elementos)</t>
  </si>
  <si>
    <t>COMPAÑIA NOEL</t>
  </si>
  <si>
    <t>ARQUITECTURA Y CONCRETO CAROLINA LONDOÑO</t>
  </si>
  <si>
    <t>MIMOS</t>
  </si>
  <si>
    <t>MARISOL METAUTE RODRIGUEZ</t>
  </si>
  <si>
    <t>CONTENEDORES Y CAJAS ESTACIONARIAS</t>
  </si>
  <si>
    <t>CERTIFICADO PRESTACION DE SERVICIO</t>
  </si>
  <si>
    <t>lgomezoc</t>
  </si>
  <si>
    <t>MILENKA PITRO GAVIRIA</t>
  </si>
  <si>
    <t>MELISSA GIRALDO GALLEGO</t>
  </si>
  <si>
    <t>OBRAS DE CONSTRUCTORES FREDY ARBOLEDA</t>
  </si>
  <si>
    <t>CONSULTEL SAS ALEJANDRO BEDOYA</t>
  </si>
  <si>
    <t>OLGA LUCIA ZAPATA GIL</t>
  </si>
  <si>
    <t>CARTON DE COLOMBIA</t>
  </si>
  <si>
    <t>MARTHA YEPEZ</t>
  </si>
  <si>
    <t>CONSTRUCCIONES EL CONDOR S.A CAICEDO</t>
  </si>
  <si>
    <t>ITM BOSTON LUCIA</t>
  </si>
  <si>
    <t>GLORIA EDELENA MONTOYA GALINDO</t>
  </si>
  <si>
    <t>CONSORCIO SSV-32</t>
  </si>
  <si>
    <t>BONEM DE GOMEZ</t>
  </si>
  <si>
    <t>LABORATORIOS CONTECON</t>
  </si>
  <si>
    <t>ICOMER ALIMENTOS S.A.S .</t>
  </si>
  <si>
    <t>MARIA LILIA PATIÑO</t>
  </si>
  <si>
    <t>ELKIN DARIO REYES CANO</t>
  </si>
  <si>
    <t>LLAMAR A LAS 18:00</t>
  </si>
  <si>
    <t>NO PRESTARON EL SERVICIO</t>
  </si>
  <si>
    <t>NO LE HAN PRESTADO EL SERVICIO</t>
  </si>
  <si>
    <t>9:24:27 a. m.</t>
  </si>
  <si>
    <t>12:50:26 p. m.</t>
  </si>
  <si>
    <t>1:38:20 p. m.</t>
  </si>
  <si>
    <t>*********</t>
  </si>
  <si>
    <t>CENTRAL GANADERA S A DE LA TORRE</t>
  </si>
  <si>
    <t>PEREZ Y CARDONA S.A.S</t>
  </si>
  <si>
    <t>OSCAR MAURICIO MORENO GOMEZ</t>
  </si>
  <si>
    <t>EMMA Y COMPAÑIA LUISA HINCAPIE</t>
  </si>
  <si>
    <t>ANA LUCIA CIFUENTES</t>
  </si>
  <si>
    <t>MANTENIMIENTO DE PLANTAS DISTRAL</t>
  </si>
  <si>
    <t>CONINSA RAMÓN H</t>
  </si>
  <si>
    <t>MANE SUCURSAL COLOMBIA</t>
  </si>
  <si>
    <t>EPM</t>
  </si>
  <si>
    <t>GLORIA ISABEL GONZALEZ SIERRA</t>
  </si>
  <si>
    <t>ONDA DE MAR S.A.S</t>
  </si>
  <si>
    <t>COORDINADORA DE TANQUES PAULA</t>
  </si>
  <si>
    <t>ESTRUCTURACION Y DESARROLO DE PROYECTOS</t>
  </si>
  <si>
    <t>CENTRO EDUCATIVO INFANTIL PIOLIN .</t>
  </si>
  <si>
    <t>CONSUELO MONSALVE</t>
  </si>
  <si>
    <t>CONTIFLEX SA</t>
  </si>
  <si>
    <t>EIRPLAN AGUDELO</t>
  </si>
  <si>
    <t>URB ALICANTE / MILCIADES GOMEZ CARVAJAL</t>
  </si>
  <si>
    <t>CORPORACION LATINA</t>
  </si>
  <si>
    <t>DROGUERIA FARMAX-G</t>
  </si>
  <si>
    <t>IMELDA</t>
  </si>
  <si>
    <t>CARLOS MONTOYA</t>
  </si>
  <si>
    <t>ANGELICA MARIA MEJIA OSORIO</t>
  </si>
  <si>
    <t>CATALINA GARRO</t>
  </si>
  <si>
    <t>ANDAR S.A / SANTIAGO ESTRADA</t>
  </si>
  <si>
    <t>DIRECCION DE IMPUESTO ADUANAS NACIONALES</t>
  </si>
  <si>
    <t>OLGA BEDOYA</t>
  </si>
  <si>
    <t>DANIELA VASCO GRACIANO</t>
  </si>
  <si>
    <t>JUAN ESTEBAN AGUDELO</t>
  </si>
  <si>
    <t>CENTRO DE IDIOMAS EAFIT</t>
  </si>
  <si>
    <t>RICARDO MESA LOAIZA</t>
  </si>
  <si>
    <t>CLINICA LAS VEGAS / YAMILE</t>
  </si>
  <si>
    <t>CI LEONISA.</t>
  </si>
  <si>
    <t>MARIA ROCIO BERRIO VENEGAS</t>
  </si>
  <si>
    <t>COLVISEG DEL CARIBE LTDA . LINA</t>
  </si>
  <si>
    <t>RAMIRO RESTREPO</t>
  </si>
  <si>
    <t>PUNTO CLAVE JUAN CAMILO ESCOBAR</t>
  </si>
  <si>
    <t>CLAUDIA PATRICIA CANO ALVAREZ</t>
  </si>
  <si>
    <t>PAULA ANDREA CARDONA LONDOÑO</t>
  </si>
  <si>
    <t>LUZ ESTELA OSORNO</t>
  </si>
  <si>
    <t>HOTEL CASA VICTORIA O INVERSIONES GIGAR LUISA GIRALDO</t>
  </si>
  <si>
    <t>INDUSTRIA METAL ELÉCTRICA CJ</t>
  </si>
  <si>
    <t>OBRAS DE CONSTRUCTORES</t>
  </si>
  <si>
    <t>ISABEL GIRALDO</t>
  </si>
  <si>
    <t>PATRICIA ESCOBAR</t>
  </si>
  <si>
    <t>CESAR ARANGO</t>
  </si>
  <si>
    <t>MARYORIE URBANO</t>
  </si>
  <si>
    <t>CONSTRUCTORA CAPITAL / DANIEL GOMEZ</t>
  </si>
  <si>
    <t>EDUARDOÑO S.A</t>
  </si>
  <si>
    <t>AIDE SEPULVEDA MUÑOZ VALENTINA</t>
  </si>
  <si>
    <t>SALSAMENTARIA RANCHO Y LICORES KALUA</t>
  </si>
  <si>
    <t>LEIDY ALVAREZ</t>
  </si>
  <si>
    <t>MATEO GUTIERREZ</t>
  </si>
  <si>
    <t>CAROLINA MARIA MONTOYA ECHEVERRIA</t>
  </si>
  <si>
    <t>DIANA GARCIA DE RUIZ</t>
  </si>
  <si>
    <t>ANDREA AGUDELO BARBOSA</t>
  </si>
  <si>
    <t>FORMACOL</t>
  </si>
  <si>
    <t>SOFAS MOBILIARIO SAS</t>
  </si>
  <si>
    <t>MELBA LILIANA GARCIA</t>
  </si>
  <si>
    <t>EDIFICIO LOS ARAHUACOS</t>
  </si>
  <si>
    <t>CARLOS GOMEZ</t>
  </si>
  <si>
    <t>NATALIA MARIN</t>
  </si>
  <si>
    <t>DEISY JOHANA BEDOYA OQUENDO</t>
  </si>
  <si>
    <t>PREVEL SA</t>
  </si>
  <si>
    <t>JUAN PABLO ALVAREZ MEJIA</t>
  </si>
  <si>
    <t>HOTEL DANN CARLTON BELFORT</t>
  </si>
  <si>
    <t>FREDY DOMINGUEZ</t>
  </si>
  <si>
    <t>BIENES Y BIENES CONSTRUCTORES S.A ALEXANDER JIMENEZ</t>
  </si>
  <si>
    <t>GLORIA CECILIA RESTREPO TEJADA</t>
  </si>
  <si>
    <t>DANIELA RODRIGUEZ RESTREPO</t>
  </si>
  <si>
    <t>ELENA CARVAJAL DE CORREA</t>
  </si>
  <si>
    <t>MARIA ISABEL RAMIREZ ROLDAN</t>
  </si>
  <si>
    <t>CONSTRUCTORA COLPATRIA S.A</t>
  </si>
  <si>
    <t>GLORIA OLIVIA MAZO PEREZ</t>
  </si>
  <si>
    <t>ESTRUCTURAR INGENIEROS CONSTRUCTORES S.A.S</t>
  </si>
  <si>
    <t>URBANIZACION MADEIRA</t>
  </si>
  <si>
    <t>ANTONIO JOSE DE MONTOYA</t>
  </si>
  <si>
    <t>MARIBEL JARAMILLO</t>
  </si>
  <si>
    <t>PROMOTORA CASTROPOL PLAZA SAS</t>
  </si>
  <si>
    <t>DARIO CADAVID</t>
  </si>
  <si>
    <t>DIANA TORRES</t>
  </si>
  <si>
    <t>DIANA ANDREA CANO GARCIA</t>
  </si>
  <si>
    <t>LUZ ELENA GOMEZ BERNAL</t>
  </si>
  <si>
    <t>CONSTRUCTORA CONCONCRETO .</t>
  </si>
  <si>
    <t>LISARDO RODRIGUES BOTERO</t>
  </si>
  <si>
    <t>SARA MONTOYA MIRA</t>
  </si>
  <si>
    <t>DEICY JOHANA VALDERRAMA DAVID</t>
  </si>
  <si>
    <t>JUAN DAVID PALACIOS OJALVO</t>
  </si>
  <si>
    <t>GLORIA AMPARO AGUIRRE DE HERRERA</t>
  </si>
  <si>
    <t>GLADYS PATRICIA GOMEZ</t>
  </si>
  <si>
    <t>TECNOAGUAS SAS</t>
  </si>
  <si>
    <t>DORA PINEDA</t>
  </si>
  <si>
    <t>LIBIA DE ESPINOSA</t>
  </si>
  <si>
    <t>LUZ ANGELA DELGADO ELEGARDA</t>
  </si>
  <si>
    <t>FUREL SA</t>
  </si>
  <si>
    <t>SANDRA CANO</t>
  </si>
  <si>
    <t>MONICA CRISTINA CASTRO ZAPATA</t>
  </si>
  <si>
    <t>LINA MARIA CASTAÑO QUINTERO</t>
  </si>
  <si>
    <t>MARIA GLADIS CARDENAS</t>
  </si>
  <si>
    <t>CLAUDIA MARIN</t>
  </si>
  <si>
    <t>MARIELA MUÑOZ</t>
  </si>
  <si>
    <t>ANDRES FELIPE OSPINA SALAS</t>
  </si>
  <si>
    <t>JUAN FELIPE RESTREPO</t>
  </si>
  <si>
    <t>DIEGO HENRRI GARCIA URUBE</t>
  </si>
  <si>
    <t>GUSTAVO ALONSO PEREZ SANCHEZ</t>
  </si>
  <si>
    <t>LUZ MARINA ECHEVERRY OSORNO</t>
  </si>
  <si>
    <t>HERNAN DE JESUS OCHOA YEPÉS</t>
  </si>
  <si>
    <t>YAQUELINE CORONADO GARCIA MARIN</t>
  </si>
  <si>
    <t>LINA RIOS</t>
  </si>
  <si>
    <t>CORPORACION RUDOLF STEINER</t>
  </si>
  <si>
    <t>DAYRO PATIÑO CADAVID</t>
  </si>
  <si>
    <t>CECILIA NEIRA DE GOMEZ</t>
  </si>
  <si>
    <t>MARGOTH REYES LONDOÑO</t>
  </si>
  <si>
    <t>FRANCISCO JAVIER ZAPATA</t>
  </si>
  <si>
    <t>GLORIA UBENY VALENCIA URIBE</t>
  </si>
  <si>
    <t>JAVIER LÓPEZ</t>
  </si>
  <si>
    <t>DOMINGO VERA</t>
  </si>
  <si>
    <t>SEBASTIAN MONTOYA</t>
  </si>
  <si>
    <t>PEDRO YOVANY TOVAR GALLEGO</t>
  </si>
  <si>
    <t>RUTH VALQUIRIA DUQUE MOLINA</t>
  </si>
  <si>
    <t>CARLOS CARDONA ALVAREZ</t>
  </si>
  <si>
    <t>ARMANDO MOLINA AGUDELO</t>
  </si>
  <si>
    <t>ARRENDAEQUIPOS S.A.S. LEONARDO MONTOYA</t>
  </si>
  <si>
    <t>FANNY ECHEVERRY CORONADO</t>
  </si>
  <si>
    <t>HIDROMECANICA ANDINA SAS</t>
  </si>
  <si>
    <t>YONEIDA ALEXANDRA GALLO GOMEZ</t>
  </si>
  <si>
    <t>MARTHA LIGIA GOMEZ</t>
  </si>
  <si>
    <t>LUZ STELLA OBANDO ALZATE</t>
  </si>
  <si>
    <t>LAURA TRUJILLO OROZCO</t>
  </si>
  <si>
    <t>LUZ ELENA RESTREPO</t>
  </si>
  <si>
    <t>OLGA MARINA PATIÑO MARIN</t>
  </si>
  <si>
    <t>REINEL AGUIRRE DELGADO</t>
  </si>
  <si>
    <t>CAJA DE COLORES</t>
  </si>
  <si>
    <t>FABIAN JARAMILLO</t>
  </si>
  <si>
    <t>HERNAN DE JESUS BUITRAGO ZAPATA</t>
  </si>
  <si>
    <t>DORIS ELENA VERGARA TORO</t>
  </si>
  <si>
    <t>PATRULLERA DIANA MORENO</t>
  </si>
  <si>
    <t>URBANIZACION LA ALBORADA</t>
  </si>
  <si>
    <t>PATRICIA CASTILLO</t>
  </si>
  <si>
    <t>CRISTIAN COLLO</t>
  </si>
  <si>
    <t>IVAN DARIO ZULETA</t>
  </si>
  <si>
    <t>BEATRIZ AMPARO SERNA</t>
  </si>
  <si>
    <t>JHON JAIRO JARAMILLO</t>
  </si>
  <si>
    <t>MARIA ALICIA PARRA</t>
  </si>
  <si>
    <t>SILVIA RESTREPO JIMENEZ</t>
  </si>
  <si>
    <t>ANDREA SALDARRIAGA</t>
  </si>
  <si>
    <t>ESTRADA VELASQUEZ Y CIA SAS</t>
  </si>
  <si>
    <t>SUGEY JARAMILLO</t>
  </si>
  <si>
    <t>SIGIFREDO DIAZ</t>
  </si>
  <si>
    <t>ANA RUT GIL GASCA</t>
  </si>
  <si>
    <t>TERESA DE JESUS DURANGO TABORDA</t>
  </si>
  <si>
    <t>MARCELA ESCALLÓN BUENDÍA</t>
  </si>
  <si>
    <t>OPTIMA SA OBRA BOSQUES</t>
  </si>
  <si>
    <t>ROSA MARY TEJADA MONSALVE</t>
  </si>
  <si>
    <t>JHOAN AGUDELO</t>
  </si>
  <si>
    <t>LUZ MARCELA MACHADO</t>
  </si>
  <si>
    <t>JORMAN ELCIN AGUDELO PEREZ</t>
  </si>
  <si>
    <t>HECTOR AUGUSTO GIRALDO</t>
  </si>
  <si>
    <t>MARIA EUGENIA MORENO DANIEL MAURICIO GIRALDO</t>
  </si>
  <si>
    <t>DIANA MARITZAARBOLEDA ZULETA</t>
  </si>
  <si>
    <t>LIMA LIMITADA</t>
  </si>
  <si>
    <t>AURA LIGIA LONDOÑO</t>
  </si>
  <si>
    <t>PATRULLERO FAUTINO ASPRILLA MOSQUERA</t>
  </si>
  <si>
    <t>LINA MARIA CIFUENTES GOMEZ</t>
  </si>
  <si>
    <t>JORGE ENRIQUE VILLA</t>
  </si>
  <si>
    <t>EDILMA DEL SOCORRO BETANCUR GARCES</t>
  </si>
  <si>
    <t>HUMBERTO DE JESUS GAVIRIA GAVIRIA</t>
  </si>
  <si>
    <t>TOSTADITOS SUSANITA</t>
  </si>
  <si>
    <t>ZONA CUBIERTA SAS .</t>
  </si>
  <si>
    <t>MARCELA QUICENO MARIN JORGE QUICENO</t>
  </si>
  <si>
    <t>MARIA CECILIA MARIN TABORDA</t>
  </si>
  <si>
    <t>ELKIN JAIRO VALDERRAMA OROZCO</t>
  </si>
  <si>
    <t>CATALINA HOYOS TOVAR</t>
  </si>
  <si>
    <t>DORA DE JESUS HOYOS ACEVEDO</t>
  </si>
  <si>
    <t>YULIANA FONSECA</t>
  </si>
  <si>
    <t>LA CAMPIÑA DEL POBLADO</t>
  </si>
  <si>
    <t>LUZ TERESITA GARCIA</t>
  </si>
  <si>
    <t>ESCUELA STELLA VELEZ LONDOÑO ROCIO</t>
  </si>
  <si>
    <t>LINA CLAUDIA ARBELAEZ DE GREIFF</t>
  </si>
  <si>
    <t>JUAN CAMILO PEREZ RAMIREZ</t>
  </si>
  <si>
    <t>DUVIS ENID OLAYA BOLIVAR</t>
  </si>
  <si>
    <t>HERIBERTO CARDONA ZAPATA</t>
  </si>
  <si>
    <t>PAULINA MARIA ESCOBAR CORREA</t>
  </si>
  <si>
    <t>EDGAR LEON ECHEVERRY</t>
  </si>
  <si>
    <t>GLORIA AREVALO CARDONA</t>
  </si>
  <si>
    <t>BEATRIZ POSADA</t>
  </si>
  <si>
    <t>VICTORIA EUGENIA RAMIREZ LEZCANO</t>
  </si>
  <si>
    <t>TERESA DEL SOCORRO VALLEJO DE VELASQUEZ</t>
  </si>
  <si>
    <t>LEIDY GOMEZ</t>
  </si>
  <si>
    <t>MARCELA GIRALDO BETANCUR</t>
  </si>
  <si>
    <t>COORPORACIÓN CAMPO SANTO 2787 MARIN DANIEL HOLGUIN</t>
  </si>
  <si>
    <t>SOFIA MAYA</t>
  </si>
  <si>
    <t>SERGIO HUMBERTO BEDOYA</t>
  </si>
  <si>
    <t>JOHN FELIPE SANCHEZ GOMEZ</t>
  </si>
  <si>
    <t>ANA MILENA ROJAS CHICA</t>
  </si>
  <si>
    <t>UNIVERSIDAD PONTIFICIA BOLIVARIANA EXT 11201</t>
  </si>
  <si>
    <t>GLORIA RINCON</t>
  </si>
  <si>
    <t>MARTIN MORA RENDON</t>
  </si>
  <si>
    <t>LUIS FERNANDO CARDONA MONCANA</t>
  </si>
  <si>
    <t>GUSTAVO ADOLFO JARAMILLO CALLEJAS</t>
  </si>
  <si>
    <t>ADRIANA OTALORA</t>
  </si>
  <si>
    <t>GLORIA ESTELA CORTEZ OCHOA</t>
  </si>
  <si>
    <t>JESUS HUBERTO GIRALDO OROZCO</t>
  </si>
  <si>
    <t>YESICA ARDILA</t>
  </si>
  <si>
    <t>DAVID ALEXANDER GUTIERREZ TAMAYO</t>
  </si>
  <si>
    <t>VILLA JARDIN ETAPA 3 .</t>
  </si>
  <si>
    <t>ANGELA MARIA CARMONA MARIN</t>
  </si>
  <si>
    <t>JUAN JOSE GOMEZ</t>
  </si>
  <si>
    <t>HERNAN DARIO PUERTA LEON</t>
  </si>
  <si>
    <t>HERNANDO SOTO</t>
  </si>
  <si>
    <t>JUAN FERNANDO CANO</t>
  </si>
  <si>
    <t>EMPRESA DESARROLLO URBANO EDU</t>
  </si>
  <si>
    <t>ROSA DEL CARMEN BUSTAMANTE VARGAS</t>
  </si>
  <si>
    <t>ROSA PALACIO</t>
  </si>
  <si>
    <t>MARIA ELIZABETH URIBE OSSA</t>
  </si>
  <si>
    <t>ANGUEI VANESSA LONDOÑO DE OSSA</t>
  </si>
  <si>
    <t>MARLEN ROCIO TOBON CABALLERO</t>
  </si>
  <si>
    <t>PISENDE SAS</t>
  </si>
  <si>
    <t>ISABEL LOPEZ</t>
  </si>
  <si>
    <t>DISTRIDROGASLA94 / CLAUDIA CADAVID</t>
  </si>
  <si>
    <t>CINEMARK COLOMBIA SAS</t>
  </si>
  <si>
    <t>LIBIA DE ESPINOSA</t>
  </si>
  <si>
    <t>HERNANDE JESUS OCHOA YEPÉS</t>
  </si>
  <si>
    <t>JAIME ANDRES GUZMAN</t>
  </si>
  <si>
    <t>MARTA EUGENIA ARENAS OBREGON</t>
  </si>
  <si>
    <t>CORPORACION CLUB CAMPESTRE SEDE MEDELLIN</t>
  </si>
  <si>
    <t>CARLOSTADEO MOSQUERA RIOS</t>
  </si>
  <si>
    <t>GLORIALUCIA MARTINEZ BARBOSA</t>
  </si>
  <si>
    <t>CONSTRUCTORACAPITAL / INGENIERO DANIEL GOMEZ</t>
  </si>
  <si>
    <t>OBRA FON LIVIN</t>
  </si>
  <si>
    <t>MARGARITA MENESES LONDOÑO</t>
  </si>
  <si>
    <t>ARACELLY CARDONA ARENAS</t>
  </si>
  <si>
    <t>PORTONDELAHACIENDA ESTEBAN VILLA</t>
  </si>
  <si>
    <t>ANDICOL SA CASTAÑO</t>
  </si>
  <si>
    <t>PIEDADCECILIA TORRESAVENDAÑO</t>
  </si>
  <si>
    <t>SANDRAYANETHCIFUENTES YANET</t>
  </si>
  <si>
    <t>MARIA RAMOS TORRES</t>
  </si>
  <si>
    <t>VIRMANLOAIZA</t>
  </si>
  <si>
    <t>ANA GLORIA MUÑOZ BETANCUR</t>
  </si>
  <si>
    <t>MARTHAEDELENA ECHEVERRI DETORO</t>
  </si>
  <si>
    <t>ISABELCRISTINA ZAPATAJAMILLO</t>
  </si>
  <si>
    <t>GLORIA CECILIA GARCIA LOPEZ</t>
  </si>
  <si>
    <t>JUAN ESTEBA</t>
  </si>
  <si>
    <t>CYANEVENTOSYLOGISTICASAS / EXTENSIÓN 104</t>
  </si>
  <si>
    <t>ISABEL LOPEZ</t>
  </si>
  <si>
    <t>MARLENY AGUILAR SUAREZ</t>
  </si>
  <si>
    <t>YOLANDA SANCHEZ MEZA</t>
  </si>
  <si>
    <t>GLORIAAMPAROGIRALDO</t>
  </si>
  <si>
    <t>SUGEY JARAMILLO</t>
  </si>
  <si>
    <t>PILAS TRONEXMARIN</t>
  </si>
  <si>
    <t>BLANCAROCIO MARIN CAÑAS</t>
  </si>
  <si>
    <t>PLAZA MAYOR DE MEDELLIN</t>
  </si>
  <si>
    <t>JORGE COLORADO</t>
  </si>
  <si>
    <t>BEATRIZ EUGENIA PABON RESTREPO</t>
  </si>
  <si>
    <t>ANTIOQUEÑA DE PORCINOS</t>
  </si>
  <si>
    <t>WILMAR FERNANDO GIL</t>
  </si>
  <si>
    <t>DISTRIBUIDORA ANDINADE ARTICULOS DEPORTIVOS</t>
  </si>
  <si>
    <t>NORALBA ALVAREZ VELEZ</t>
  </si>
  <si>
    <t>ADRIANA PATRICIA ALCARAZ CALLEJAS MAURICIO ALCARAZ</t>
  </si>
  <si>
    <t>LUZ MARINA CASTAÑO QUINTERO</t>
  </si>
  <si>
    <t>OSCAR ROMAN TOBON</t>
  </si>
  <si>
    <t>LUZ ESNEDA CASTAÑO SERNA</t>
  </si>
  <si>
    <t>COMERCIAL NUTRESA SAS</t>
  </si>
  <si>
    <t>ARGEMIRO DUQUE RAMIREZ</t>
  </si>
  <si>
    <t>SUSANA LONDOÑO MEJIA</t>
  </si>
  <si>
    <t>NATALYTAVERNIERS</t>
  </si>
  <si>
    <t>LINA JOHANAA ESTRADA ESTRADA</t>
  </si>
  <si>
    <t>MARIA CLARA RUA GAVIRIA</t>
  </si>
  <si>
    <t>RAMON AVILA DE AVILA</t>
  </si>
  <si>
    <t>DANIELA VERA ALVAREZ</t>
  </si>
  <si>
    <t>GLORIA ELENACASTAÑOROMAN</t>
  </si>
  <si>
    <t>MARTHAELENA QUIROZ</t>
  </si>
  <si>
    <t>ORFA NELLY MONTOYA QUINTERO</t>
  </si>
  <si>
    <t>HOTELLUGANO</t>
  </si>
  <si>
    <t>OBRA ART LIVING</t>
  </si>
  <si>
    <t>LUIS FERNANDO CARDENAS CARDENAS</t>
  </si>
  <si>
    <t>HOTEL BOLIVARIANA PLAZA</t>
  </si>
  <si>
    <t>CIUDADELACEVILLA / MARIA ISABEL LONDOÑO</t>
  </si>
  <si>
    <t>ELIZABETH MONSALVE  VELASQUEZ</t>
  </si>
  <si>
    <t>ALEJANDRO  ESCOBAR</t>
  </si>
  <si>
    <t>LUZ MERY CARDONA VELASQUEZ</t>
  </si>
  <si>
    <t>JUAN DIEGO RUIZ LOPEZ</t>
  </si>
  <si>
    <t>NANCY DEL SOCORRO SANTIAGO CASTAÑEDA</t>
  </si>
  <si>
    <t>NATALIA ANDRES LOZANO FRANCO</t>
  </si>
  <si>
    <t>YANITH ANDREA GOMEZ BUITRAGO</t>
  </si>
  <si>
    <t>SONIA YADIRA CABALLERO GOMEZ</t>
  </si>
  <si>
    <t>NATALI TORNÉ</t>
  </si>
  <si>
    <t>ANTIOQUEÑA DE PORCINOS</t>
  </si>
  <si>
    <t>DANIELA PABON CARVAJAL</t>
  </si>
  <si>
    <t>MARIA LUZ ELVA MONTOYA GIRALDO</t>
  </si>
  <si>
    <t>CIUDADELA CEVILLA CLARA LONDOÑO</t>
  </si>
  <si>
    <t>CI CONFECCONES CALAR S.A KATERINE</t>
  </si>
  <si>
    <t>JORGE LUIS RESTREPO CORREA</t>
  </si>
  <si>
    <t>LITO S.A.S DIANA CORREA EXT. 201</t>
  </si>
  <si>
    <t>ADRIANA PATRICIA ARCILA ROJAS</t>
  </si>
  <si>
    <t>SILENA DEL CARMEN ROJAS VILLARREAL DEL CARMEN ROJAS</t>
  </si>
  <si>
    <t>MARIELA INES RESTREPO CORREA</t>
  </si>
  <si>
    <t>FABIO PARRA MOLINA</t>
  </si>
  <si>
    <t>EDIFICIO LOCATEL BH PH CARLOS MESA</t>
  </si>
  <si>
    <t>CORANTIOQUIA</t>
  </si>
  <si>
    <t>SANDRA MARIN</t>
  </si>
  <si>
    <t>ANA MARIA MESA</t>
  </si>
  <si>
    <t>LUCY MENDEZ</t>
  </si>
  <si>
    <t>MARIA CECILIA GONZALEZ</t>
  </si>
  <si>
    <t>EXPERTOS SEGURIDAD LTDA</t>
  </si>
  <si>
    <t>JULIANA MARCELA MONSALVE BOTERO</t>
  </si>
  <si>
    <t>BENJAMIN ANTONIO RAMIREZ ZULUAGA</t>
  </si>
  <si>
    <t>GLORIA ELENA CASTAÑO ROMAN</t>
  </si>
  <si>
    <t>NATALIA BEDOYA HIDALGO</t>
  </si>
  <si>
    <t>MARIA OBDILIA OSORIO</t>
  </si>
  <si>
    <t>MARTIN ROLDAN ISOLDA DE ROLDAN</t>
  </si>
  <si>
    <t>ELLY CECILIA BEDOYA</t>
  </si>
  <si>
    <t>URBANIZACION PORTAL DE SAN DIEGO MARGARITA OSORIO</t>
  </si>
  <si>
    <t>JOEL MORALES</t>
  </si>
  <si>
    <t>PILYQ COLOMBIA SAS</t>
  </si>
  <si>
    <t>HOSPITAL GENERAL DE MEDELLIN</t>
  </si>
  <si>
    <t>DIANA PATRICIA CANO</t>
  </si>
  <si>
    <t>OLGA HELENA GIL ESCOBAR</t>
  </si>
  <si>
    <t>D-MENSION STUDIO S.A.S</t>
  </si>
  <si>
    <t>LAURA DANIELA SUAREZ</t>
  </si>
  <si>
    <t>EMMA Y COMPAÑIA</t>
  </si>
  <si>
    <t>OLGA ALVAREZ</t>
  </si>
  <si>
    <t>DORALBA PRESIGA HENAO</t>
  </si>
  <si>
    <t>GRUPO CREATIVO HABLA CAROLINA OSORIO</t>
  </si>
  <si>
    <t>DANIEL MATEO ALVAREZ ARENAS</t>
  </si>
  <si>
    <t>AMANDA BALLESTEROS</t>
  </si>
  <si>
    <t>ANDRES CARDENAS</t>
  </si>
  <si>
    <t>INSTITUTO DEL TORAX S.A.S ADIELA</t>
  </si>
  <si>
    <t>WILLIAN VILLEGAS</t>
  </si>
  <si>
    <t>EPM GUSTAVO ALBERTO JARAMILLO</t>
  </si>
  <si>
    <t>TERRAVOCADO S.A.S LORENA ZAPATA</t>
  </si>
  <si>
    <t>MARIA TERESA VELÁSQUEZ</t>
  </si>
  <si>
    <t>LUZ DARY CUARTAS</t>
  </si>
  <si>
    <t>NANCY DEL SOCORRO SANTIAGO CASTAÑEDA</t>
  </si>
  <si>
    <t>NATALIA MARIA URIBE RESTREPO MARIN</t>
  </si>
  <si>
    <t>SIXTO SUAZA</t>
  </si>
  <si>
    <t>ALONSO CEBALLOS ESTELA GAVIRITO</t>
  </si>
  <si>
    <t>ADRIANA PEREZ</t>
  </si>
  <si>
    <t>OLGA LUCIA GIRALDO VARGAS</t>
  </si>
  <si>
    <t>CECILIA SALAS</t>
  </si>
  <si>
    <t>COLEGIO GENTE UNIDA GRANADOS</t>
  </si>
  <si>
    <t>LUZ DORIS MONSALVE ARREDONDO</t>
  </si>
  <si>
    <t>ROCIO DE JESUS PALACIO ALVAREZ</t>
  </si>
  <si>
    <t>BRAYAN BENNET BORJA BORJA</t>
  </si>
  <si>
    <t>JOSE PABLO OCHOA MUÑOZ</t>
  </si>
  <si>
    <t>JHON ALEXANDER VELASQUEZ CASTAÑO</t>
  </si>
  <si>
    <t>CARLOS SALAZAR</t>
  </si>
  <si>
    <t>CLAUDIA PATRICIA GUTIERREZ MEJIA</t>
  </si>
  <si>
    <t>INGENIERIA Y CONTRATOS</t>
  </si>
  <si>
    <t>CAROLINA ARANGO</t>
  </si>
  <si>
    <t>MARIA DOLLY MUÑOZ GRAJALES</t>
  </si>
  <si>
    <t>MARGARITA VELASQUEZ</t>
  </si>
  <si>
    <t>ELENA ALVAREZ ZAPATA</t>
  </si>
  <si>
    <t>MARÍA NUBIA CIRO</t>
  </si>
  <si>
    <t>HOSPITAL PABLO TOBON URIBE</t>
  </si>
  <si>
    <t>MARIA MERCEDES VILLEGAS</t>
  </si>
  <si>
    <t>COLEGIO GIMNASIO LOS PINARES</t>
  </si>
  <si>
    <t>MARIA DEL PILAR SANCHEZ MADRID</t>
  </si>
  <si>
    <t>CONSORCIO DISEÑO Y PROYETOS</t>
  </si>
  <si>
    <t>CORPORACION CLUB CAMPESTRE SEDE MEDELLIN</t>
  </si>
  <si>
    <t>BERNARDO LAINEZ JARAMILLO</t>
  </si>
  <si>
    <t>MARIA CONSUELO BERRIO BERRIO</t>
  </si>
  <si>
    <t>ESTRUCTURACIÓN Y DESARROLLA DE PROYECTOS INMOBILIARIOS</t>
  </si>
  <si>
    <t>ANDRES ECHAVARRIA</t>
  </si>
  <si>
    <t>MARIA TERESA ACOSTA</t>
  </si>
  <si>
    <t>PATRICIA ELENA GONZALEZ GARCIA</t>
  </si>
  <si>
    <t>MARINA GONZALEZ</t>
  </si>
  <si>
    <t>GLORIA PATRICIA LONDOÑO GOMEZ</t>
  </si>
  <si>
    <t>ESTEFANY JARAMILLO MORA</t>
  </si>
  <si>
    <t>MARIA VICTORIA BALBIN RESTREPO</t>
  </si>
  <si>
    <t>CRISTINA ALEJANDRA VALENCIA TABARES</t>
  </si>
  <si>
    <t>FABIAN ADOLFO RAVE PEÑA</t>
  </si>
  <si>
    <t>LUZ AMPARO ROJAS ORTIZ</t>
  </si>
  <si>
    <t>CARTON DE COLOMBIA. .</t>
  </si>
  <si>
    <t>INVERSIONES PEREZ VASQUEZ SAS</t>
  </si>
  <si>
    <t>MARIA CORALIA TOBON</t>
  </si>
  <si>
    <t>FRANCISCO ZAPATA</t>
  </si>
  <si>
    <t>MONCADA ARQUITECTURA S.A.S ARQUITECTURA S.A.S</t>
  </si>
  <si>
    <t>ANA MARIA BEDOYA VELEZ</t>
  </si>
  <si>
    <t>YAMIL ZAPATA GUTIERREZ</t>
  </si>
  <si>
    <t>P.C.A. PRODUCTORA Y COMERCIALIZADORA DE ALIMENTOS S.A.S</t>
  </si>
  <si>
    <t>GABRIELA MORA TORRES</t>
  </si>
  <si>
    <t>C.I. CONINDEX S.A</t>
  </si>
  <si>
    <t>JUAN CASTAÑO</t>
  </si>
  <si>
    <t>ELIZABETH AGUDELO BARRIENTOS</t>
  </si>
  <si>
    <t>RAUL BUITRAGO BUITRAGO</t>
  </si>
  <si>
    <t>CONSULTEL S.A.S</t>
  </si>
  <si>
    <t>VIVIANA PALACIO MARULANDA</t>
  </si>
  <si>
    <t>MARIA YULI RAMIREZ DUQUE</t>
  </si>
  <si>
    <t>FUNDCION MEDICO PREVENTIVA SA</t>
  </si>
  <si>
    <t>MÓNICA ANDREA QUINTERO</t>
  </si>
  <si>
    <t>ELIZABETH MARTINEZ MARIN</t>
  </si>
  <si>
    <t>LAUMAYER COLOMBIANA COMERCIALIZADORA S.A</t>
  </si>
  <si>
    <t>ALPALAGRO</t>
  </si>
  <si>
    <t>EDILMA VASCO</t>
  </si>
  <si>
    <t>GLORIA AGUDELO</t>
  </si>
  <si>
    <t>PEDRO TABORDA</t>
  </si>
  <si>
    <t>CYAN EVENTOS Y LOGISTICA SAS</t>
  </si>
  <si>
    <t>OCTAVIO MANCO RODRIGUEZ</t>
  </si>
  <si>
    <t>LUZ MARINA CELIS</t>
  </si>
  <si>
    <t>TERRAVOCADO S.A.S</t>
  </si>
  <si>
    <t>LYDA MARIA FRANCO RUEDA</t>
  </si>
  <si>
    <t>RUBELIA AMPARO GUTIERREZ CARMELO</t>
  </si>
  <si>
    <t>DIANA SHIRLEY TEJADA AGUDELO</t>
  </si>
  <si>
    <t>MARTHA BURITICA</t>
  </si>
  <si>
    <t>DIEGO LEON AGUDELO CARDENAS</t>
  </si>
  <si>
    <t>DIANA MARCELA OCHOA</t>
  </si>
  <si>
    <t>RUBIELA DEL SOCORRO ACEVEDO ALVAREZ</t>
  </si>
  <si>
    <t>BOCCHERINI S.A.</t>
  </si>
  <si>
    <t>LUZ HELENA DE MEJIA VASCO</t>
  </si>
  <si>
    <t>ELIZABETH HERNANDEZ GUZMAN</t>
  </si>
  <si>
    <t>LUZ MARIA BOTERO</t>
  </si>
  <si>
    <t>MARIA LUCIA TORO DUQUE</t>
  </si>
  <si>
    <t>MIRIAM SANCHEZ</t>
  </si>
  <si>
    <t>MARCELA HERNANDEZ</t>
  </si>
  <si>
    <t>EXT104</t>
  </si>
  <si>
    <t>RECOLECCION </t>
  </si>
  <si>
    <t>LA SEÑORA MIRIAM INFORMA QUE TIENE VARIAS SEDES MOTIVO POR EL CUAL NO SABRIA A DONDE COMUNICARME NI CON QUIEN.</t>
  </si>
  <si>
    <t>llamar a las 4 pm</t>
  </si>
  <si>
    <t>ALEXANDRA</t>
  </si>
  <si>
    <t>LA USUARIA SOLO SE ENCUENTRA EN LA NOCHE</t>
  </si>
  <si>
    <t>INDICAN LLAMAR A LAS 2 DE LA TARDE</t>
  </si>
  <si>
    <t>LA SEÑORA QUE CONTESTA INFORMA QUE EL SEÑOR CARLOS MONTOYA YA NO ES EL DUEÑO Y A ELLOS NO LES INTERESA EL SERVICIO.</t>
  </si>
  <si>
    <t>SÓLO ES POSIBLE ENCONTRARLA EL DÍA DOMINGO</t>
  </si>
  <si>
    <t>LLAMAR AL CEL 3108985722 O DESPUES DE LAS 9:30 PM</t>
  </si>
  <si>
    <t>VOLVER A REPETIR LA LLAMADA EL DÍA DE HOY 17/10/2017 A LAS 2:30 NPM.</t>
  </si>
  <si>
    <t>Usuario manifiesta que aún esta la fibra de vidrio al frente del edificio.</t>
  </si>
  <si>
    <t>LLAMAR A LAS 2 PM</t>
  </si>
  <si>
    <t>VOLVER A REPETIR LA LLAMADA EL DÍA DE HOY 17/10/2017 A LAS 3:00 PM.</t>
  </si>
  <si>
    <t>LA USUARIA INDICA QUE NO LE PRESTARON EL SERVICIO POR QUE EL COLCHON SE LO LLEVO UNA PERSONA PARTICULAR.</t>
  </si>
  <si>
    <t>INDICAN LLAMAR A LAS 4 DE LA TARDE</t>
  </si>
  <si>
    <t>EL USUARIO INFORMA QUE NO TIENE CONOCIMIENTO SI LOS QUE REALIZARON LA RECOLECCIÓN FUE EMVARIAS</t>
  </si>
  <si>
    <t>EL SR. JOSÉ, MANIFIESTA QUE NO SABE COMO FUE EL SERVICIO PORQUE LA PERSONA QUE LO SOLICITÓ NO LABORA MAS CON ELLOS</t>
  </si>
  <si>
    <t>LLAMAR AL 3137447244 PREGUTAR POR CLAUDIA DUGAN</t>
  </si>
  <si>
    <t>LA USUARIA INDICA QUE CANCELO EL SERVICIO POR QUE NO FUE PRESTADO A TIEMPO</t>
  </si>
  <si>
    <t>EL USUARIO ESTA HOSPITALIZADO POR TAL MOTIVO ES DIFICIL DE CONTACTAR</t>
  </si>
  <si>
    <t>00001001421508264397 00001006011508264422</t>
  </si>
  <si>
    <t>NO TIENE CONOCIMIENTO SI YA REALIZARON LA PODA DE ARBOLES</t>
  </si>
  <si>
    <t>PREGUNTAR POR FREDY ALBERTO BETANCUR URIBE</t>
  </si>
  <si>
    <t>LA USUARIA INDICA QUE NO LE PRESTARON EL SERVICIO POR QUE EN LA LINEA AMIGA LE ACLARARON QUE EL SERVICIO HABITUAL LE PODIA REALIZAR LA RECOLEXION</t>
  </si>
  <si>
    <t>LLAMAR A LAS 5 PM</t>
  </si>
  <si>
    <t>TELÉFONO FIJO OCUPADO Y CELULAR CONTESTADOR.</t>
  </si>
  <si>
    <t>FIJO VOLVER A REPETIR LA LLAMADA EL DÍA DE HOY 17/10/2017 A LAS 5:00 PM Y CELULAR CONTESTADOR.</t>
  </si>
  <si>
    <t>LA USUARIA INDICA QUE NO LE HAN ATENDIDO TODA LA RECOLECCIÓN</t>
  </si>
  <si>
    <t>TELÉFONO FIJO NO CONTESTAN Y CELULAR NO CONTESTAN.</t>
  </si>
  <si>
    <t>EL SERVICIO NO FUE PRESTADO POR QUEEL CARRO DE BASURAS QUE PRESTA ES SERVICIO HABITUAL REALIZO LA RECOLECCION.</t>
  </si>
  <si>
    <t>TELÉFONO FIJO NO CONTESTAN</t>
  </si>
  <si>
    <t>TELÉFONO FIJO NO CONTESTAN Y CELULAR VOLVER A REPETIR LA LLAMADA EL DÍA DE HOY 17/10/2017 A LAS 2:30 PM.</t>
  </si>
  <si>
    <t>LA USUARIA NO DESEA RESPONDER LA ENCUESTA PORQUE LAS PERSONA QUE LE HICIERON LA RECOLECCIÓN DEL COLCHON LE ESTABA COBRANDO</t>
  </si>
  <si>
    <t>NO HAN PRESTADO EL SERVICIO DE LA RECOLECCIÓN</t>
  </si>
  <si>
    <t>LA SRA. ROCIO, SOLICITÓ EL SERVICIO PERO SÓLO VA A PASAR REVISTA UNA VEZ POR SEMANA</t>
  </si>
  <si>
    <t>LA USUARIA INDICA QUE ESTA OCUPADA Y NO ME PUEDE ATENDER</t>
  </si>
  <si>
    <t>FIJO INFORMAN QUE EL SEÑOR JOHN FELIPE SANCHEZ GOMEZ ESTA FUERA DE LA CIUDAD Y CELULAR CONTESTADOR.</t>
  </si>
  <si>
    <t>INDICAN LLAMAR EN LA TARDE QUE ESTE LA PERSONA ENCARGADA</t>
  </si>
  <si>
    <t>INDICAN LLAMAR EN LA NOCHE</t>
  </si>
  <si>
    <t>SE ENCUENTRA FUERA DE LA CIUDAD</t>
  </si>
  <si>
    <t>EL USUARIO INDICA QUE YA LE HABÍAN HECHO LA ENCUESTA</t>
  </si>
  <si>
    <t>ANDREA PREGUNTAR POR ( LEIDY FERNANDEZ AREA AMBIENTAL )</t>
  </si>
  <si>
    <t>VOLVER A REPETIR LA LLAMADA EL DÍA DE HOY 24/10/2017 A LAS 3:00 PM.</t>
  </si>
  <si>
    <t>SANDRA RESTREPO ( ELLA ATENDIO LA RECOLECCIÓN Y EL ESPOSO HIZO LA LLAMADA ) CONTACTARLO A AMBOS EN LA NOCHE</t>
  </si>
  <si>
    <t>VOLVER A REPETIR LA LLAMADA EL DÍA DE HOY 24/10/2017 A LAS 2:30 PM.</t>
  </si>
  <si>
    <t>TRABAJA EN UN PUEBLO</t>
  </si>
  <si>
    <t>FIJO NO CONTESTAN Y CELULAR EQUIVOCADO.</t>
  </si>
  <si>
    <t>NO TIENEN CONOCIMIENTO DE QUIEN LO RECOGIO</t>
  </si>
  <si>
    <t>NO HAY NÚMERO PARA REALIZAR LA LLAMADA</t>
  </si>
  <si>
    <t>NO SABEN QUIEN HIZO LA SOLICITUD</t>
  </si>
  <si>
    <t>INDICAN LLAMAR MAS TARDE</t>
  </si>
  <si>
    <t>LA USUARIA INDICA QUE NO SE PRESTO EL SERVICIO QUE ELLA VIO COMO POCO A POCO LOS GALLINAZOS SE LLEBAVAN LOS DESECHOS</t>
  </si>
  <si>
    <t>LA USUARIA INDICA QUE CANCELO EL SERVICIO.</t>
  </si>
  <si>
    <t>FIJO NO CONTESTAN Y CELULAR NO CONTESTAN.</t>
  </si>
  <si>
    <t>VANESA MUÑOZ</t>
  </si>
  <si>
    <t>INDICAN LLAMAR DESPUÉS DE LAS 2 DE LA TARDE</t>
  </si>
  <si>
    <t>LA SRA. DIANA OSSA, MANIFIESTA QUE EL COLCHÓN SE LO LLEVARON LOS RECICLADORES</t>
  </si>
  <si>
    <t>INDICAN LLAMAR EN LA TARDE</t>
  </si>
  <si>
    <t>LA USUARIA INDICA QUE NO HICIERON LA RECOGIDAQUE LES TOCO ESPERAR A QUE PASARS EL CARRO QUE VA LOS VIERNES</t>
  </si>
  <si>
    <t>LA USUARIA INDICA QUE NO SABE QUIEN HIZO LA SOLICITUD Y NO SABE SI YA SE HIZO LA RECOGIDA</t>
  </si>
  <si>
    <t>INDICAN LLAMAR EN OTRP MOMENTO PORQUE LA SEÑORA NO LABORA EL DÍA DE HOY</t>
  </si>
  <si>
    <t>INDICAN LLAMAR A LA EXT 111 EL DÍA 03/11/2017 A LA SRA.PATRCIA</t>
  </si>
  <si>
    <t>EL USUARIO INDICA QUE LO LLAMEMOS EN MEDIA HORA YA QUE SE ENCUENTRA OCUPADO</t>
  </si>
  <si>
    <t>LA SRA.LEIDY FERNANDEZ</t>
  </si>
  <si>
    <t>EL SR.JHON RAMIREZ</t>
  </si>
  <si>
    <t>LA SRA.MARIA</t>
  </si>
  <si>
    <t>LA USUARIA INDICA QUE ELLA CANCELO EL SERVICIO</t>
  </si>
  <si>
    <t>INDICAN LLAMAR A LAS 3 DE LA TARDE</t>
  </si>
  <si>
    <t>LA SRA.MARITZA RODRIGUEZ</t>
  </si>
  <si>
    <t>17_10_2017</t>
  </si>
  <si>
    <t>24_10_2017</t>
  </si>
  <si>
    <t>26_10_2017</t>
  </si>
  <si>
    <t>02_11_2017</t>
  </si>
  <si>
    <t>NO SABE POR QUÉ NO LE HAN PRESTADO EL SERVICIO</t>
  </si>
  <si>
    <t>NO SE HA PRESTADO EL SERVICIO HASTA EL DIA DE HOY, ESTA A LA ESPERA DE LA RECOLECCIÓN</t>
  </si>
  <si>
    <t>LA SEÑORA DEISY INDICA QUE NO SE LE HA PRESTADO EL SERVICIO YA QUE ESTAN VALIDANDO SI SE ENCUENTRA EN LA RUTA</t>
  </si>
  <si>
    <t>POR QUE ESTA EN UN LUGAR DONDE PIERDE LA SEÑAL</t>
  </si>
  <si>
    <t>EL SR. DANIEL HOLGUIN, MANIFIESTA QUE CONTRATÓ EL SERVICIO CON OTRA EMPRESA PORQUE EMVARIAS NO SE LO PRESTABA RAPIDAMENTE</t>
  </si>
  <si>
    <t>LA SEÑORA CLAUDIA CADAVID INFORMA QUE YA HA CONTESTADO LA ENCUESTA COMO MIL VECES Y SE HA COMUNICADO A LA LINEA Y SIGUEN SIN PRESTARLE EL SERVICIO.</t>
  </si>
  <si>
    <t>NO RESPONDE LA ENCUESTA PORQUE SE ENCUENTRA DE AFÁN</t>
  </si>
  <si>
    <t>LA SRA. MANIFIESTA QUE COMO PIDEN QUE SE DEJE EL ARTICULO EN EL LUGAR DISPUESTO PARA LA BASURA LOS RECICLADORES SE LO LLEVARON</t>
  </si>
  <si>
    <t>NO TIENE CONOCIMIENTO DE QUIEN SE LLEVÓ EL ARTÍCULO</t>
  </si>
  <si>
    <t>LA SRA. CANCELÓ EL SERVICIO PORQUE OTRAS PERSONAS SE LLEVARON EL COLCHÓN</t>
  </si>
  <si>
    <t>LA SRA. MANIFIESTA QUE CANCELARON EL SERVICIO PORQUE EL DÍA QUE SE SOLICITABA QUE SACARAN EL COLCHÓN ELLOS NO LO PODIAN HACER</t>
  </si>
  <si>
    <t>NO SABE SI EMVARIAS PRESTÓ EL SERVICIO</t>
  </si>
  <si>
    <t>LA SRA. MANIFIESTA QUE NO SABE QUIEN HIZO LA RECOLECCIÓN</t>
  </si>
  <si>
    <t>LA SRA. SE ENCUENTRA MUY OCUPADA PARA RESPONDER LA ENCUESTA</t>
  </si>
  <si>
    <t>00001012861508262728,00001028641508262819,00001036391508262867</t>
  </si>
  <si>
    <t>12:34:21 p. m.</t>
  </si>
  <si>
    <t>12:34:25 p. m.</t>
  </si>
  <si>
    <t>12:35:06 p. m.</t>
  </si>
  <si>
    <t>12:35:40 p. m.</t>
  </si>
  <si>
    <t>12:35:50 p. m.</t>
  </si>
  <si>
    <t>12:37:30 p. m.</t>
  </si>
  <si>
    <t>12:39:01 p. m.</t>
  </si>
  <si>
    <t>12:40:31 p. m.</t>
  </si>
  <si>
    <t>12:40:57 p. m.</t>
  </si>
  <si>
    <t>12:41:01 p. m.</t>
  </si>
  <si>
    <t>12:41:21 p. m.</t>
  </si>
  <si>
    <t>12:42:08 p. m.</t>
  </si>
  <si>
    <t>12:42:19 p. m.</t>
  </si>
  <si>
    <t>12:43:49 p. m.</t>
  </si>
  <si>
    <t>12:44:02 p. m.</t>
  </si>
  <si>
    <t>12:44:25 p. m.</t>
  </si>
  <si>
    <t>12:44:48 p. m.</t>
  </si>
  <si>
    <t>12:46:00 p. m.</t>
  </si>
  <si>
    <t>12:46:54 p. m.</t>
  </si>
  <si>
    <t>12:47:06 p. m.</t>
  </si>
  <si>
    <t>12:47:21 p. m.</t>
  </si>
  <si>
    <t>12:47:41 p. m.</t>
  </si>
  <si>
    <t>12:47:56 p. m.</t>
  </si>
  <si>
    <t>12:48:54 p. m.</t>
  </si>
  <si>
    <t>12:49:46 p. m.</t>
  </si>
  <si>
    <t>12:50:09 p. m.</t>
  </si>
  <si>
    <t>12:50:45 p. m.</t>
  </si>
  <si>
    <t>12:51:03 p. m.</t>
  </si>
  <si>
    <t>12:51:18 p. m.</t>
  </si>
  <si>
    <t>12:51:54 p. m.</t>
  </si>
  <si>
    <t>12:52:08 p. m.</t>
  </si>
  <si>
    <t>12:53:01 p. m.</t>
  </si>
  <si>
    <t>12:53:06 p. m.</t>
  </si>
  <si>
    <t>12:53:35 p. m.</t>
  </si>
  <si>
    <t>12:54:11 p. m.</t>
  </si>
  <si>
    <t>12:54:18 p. m.</t>
  </si>
  <si>
    <t>12:54:40 p. m.</t>
  </si>
  <si>
    <t>2:45:09 p. m.</t>
  </si>
  <si>
    <t>12:55:35 p. m.</t>
  </si>
  <si>
    <t>12:55:45 p. m.</t>
  </si>
  <si>
    <t>12:56:27 p. m.</t>
  </si>
  <si>
    <t>12:56:37 p. m.</t>
  </si>
  <si>
    <t>12:57:38 p. m.</t>
  </si>
  <si>
    <t>12:57:43 p. m.</t>
  </si>
  <si>
    <t>12:57:54 p. m.</t>
  </si>
  <si>
    <t>12:57:55 p. m.</t>
  </si>
  <si>
    <t>12:58:09 p. m.</t>
  </si>
  <si>
    <t>12:59:03 p. m.</t>
  </si>
  <si>
    <t>12:59:16 p. m.</t>
  </si>
  <si>
    <t>12:59:27 p. m.</t>
  </si>
  <si>
    <t>1:00:13 p. m.</t>
  </si>
  <si>
    <t>1:00:27 p. m.</t>
  </si>
  <si>
    <t>1:01:19 p. m.</t>
  </si>
  <si>
    <t>1:01:51 p. m.</t>
  </si>
  <si>
    <t>1:01:59 p. m.</t>
  </si>
  <si>
    <t>1:02:09 p. m.</t>
  </si>
  <si>
    <t>1:02:43 p. m.</t>
  </si>
  <si>
    <t>1:02:54 p. m.</t>
  </si>
  <si>
    <t>1:03:16 p. m.</t>
  </si>
  <si>
    <t>1:03:22 p. m.</t>
  </si>
  <si>
    <t>1:03:47 p. m.</t>
  </si>
  <si>
    <t>1:04:17 p. m.</t>
  </si>
  <si>
    <t>1:05:42 p. m.</t>
  </si>
  <si>
    <t>1:06:06 p. m.</t>
  </si>
  <si>
    <t>1:06:37 p. m.</t>
  </si>
  <si>
    <t>1:06:50 p. m.</t>
  </si>
  <si>
    <t>1:07:05 p. m.</t>
  </si>
  <si>
    <t>1:07:19 p. m.</t>
  </si>
  <si>
    <t>1:07:34 p. m.</t>
  </si>
  <si>
    <t>1:08:06 p. m.</t>
  </si>
  <si>
    <t>1:08:22 p. m.</t>
  </si>
  <si>
    <t>1:08:31 p. m.</t>
  </si>
  <si>
    <t>1:08:58 p. m.</t>
  </si>
  <si>
    <t>1:09:22 p. m.</t>
  </si>
  <si>
    <t>1:10:48 p. m.</t>
  </si>
  <si>
    <t>1:10:59 p. m.</t>
  </si>
  <si>
    <t>1:11:11 p. m.</t>
  </si>
  <si>
    <t>1:11:25 p. m.</t>
  </si>
  <si>
    <t>1:12:08 p. m.</t>
  </si>
  <si>
    <t>1:13:11 p. m.</t>
  </si>
  <si>
    <t>1:14:25 p. m.</t>
  </si>
  <si>
    <t>1:14:55 p. m.</t>
  </si>
  <si>
    <t>1:15:24 p. m.</t>
  </si>
  <si>
    <t>1:16:18 p. m.</t>
  </si>
  <si>
    <t>1:16:22 p. m.</t>
  </si>
  <si>
    <t>1:16:58 p. m.</t>
  </si>
  <si>
    <t>1:18:39 p. m.</t>
  </si>
  <si>
    <t>2:47:16 p. m.</t>
  </si>
  <si>
    <t>1:19:09 p. m.</t>
  </si>
  <si>
    <t>1:20:55 p. m.</t>
  </si>
  <si>
    <t>1:21:37 p. m.</t>
  </si>
  <si>
    <t>1:21:38 p. m.</t>
  </si>
  <si>
    <t>1:21:47 p. m.</t>
  </si>
  <si>
    <t>1:23:07 p. m.</t>
  </si>
  <si>
    <t>1:23:14 p. m.</t>
  </si>
  <si>
    <t>1:23:20 p. m.</t>
  </si>
  <si>
    <t>1:24:29 p. m.</t>
  </si>
  <si>
    <t>1:24:59 p. m.</t>
  </si>
  <si>
    <t>1:26:26 p. m.</t>
  </si>
  <si>
    <t>1:26:34 p. m.</t>
  </si>
  <si>
    <t>1:26:46 p. m.</t>
  </si>
  <si>
    <t>1:27:18 p. m.</t>
  </si>
  <si>
    <t>1:27:23 p. m.</t>
  </si>
  <si>
    <t>1:28:03 p. m.</t>
  </si>
  <si>
    <t>1:28:27 p. m.</t>
  </si>
  <si>
    <t>1:28:32 p. m.</t>
  </si>
  <si>
    <t>1:29:12 p. m.</t>
  </si>
  <si>
    <t>1:29:31 p. m.</t>
  </si>
  <si>
    <t>1:30:07 p. m.</t>
  </si>
  <si>
    <t>1:31:43 p. m.</t>
  </si>
  <si>
    <t>1:32:01 p. m.</t>
  </si>
  <si>
    <t>1:34:28 p. m.</t>
  </si>
  <si>
    <t>1:34:42 p. m.</t>
  </si>
  <si>
    <t>1:34:51 p. m.</t>
  </si>
  <si>
    <t>1:35:04 p. m.</t>
  </si>
  <si>
    <t>1:35:09 p. m.</t>
  </si>
  <si>
    <t>1:35:21 p. m.</t>
  </si>
  <si>
    <t>1:36:06 p. m.</t>
  </si>
  <si>
    <t>1:36:55 p. m.</t>
  </si>
  <si>
    <t>1:37:32 p. m.</t>
  </si>
  <si>
    <t>1:38:19 p. m.</t>
  </si>
  <si>
    <t>1:40:26 p. m.</t>
  </si>
  <si>
    <t>1:42:28 p. m.</t>
  </si>
  <si>
    <t>1:42:42 p. m.</t>
  </si>
  <si>
    <t>1:43:15 p. m.</t>
  </si>
  <si>
    <t>1:43:16 p. m.</t>
  </si>
  <si>
    <t>1:44:36 p. m.</t>
  </si>
  <si>
    <t>1:45:02 p. m.</t>
  </si>
  <si>
    <t>1:45:08 p. m.</t>
  </si>
  <si>
    <t>1:46:38 p. m.</t>
  </si>
  <si>
    <t>1:47:00 p. m.</t>
  </si>
  <si>
    <t>1:47:06 p. m.</t>
  </si>
  <si>
    <t>1:47:28 p. m.</t>
  </si>
  <si>
    <t>1:47:49 p. m.</t>
  </si>
  <si>
    <t>1:48:37 p. m.</t>
  </si>
  <si>
    <t>1:48:39 p. m.</t>
  </si>
  <si>
    <t>1:48:48 p. m.</t>
  </si>
  <si>
    <t>1:48:54 p. m.</t>
  </si>
  <si>
    <t>1:50:25 p. m.</t>
  </si>
  <si>
    <t>1:50:56 p. m.</t>
  </si>
  <si>
    <t>1:51:02 p. m.</t>
  </si>
  <si>
    <t>1:51:35 p. m.</t>
  </si>
  <si>
    <t>1:52:13 p. m.</t>
  </si>
  <si>
    <t>1:52:16 p. m.</t>
  </si>
  <si>
    <t>1:52:47 p. m.</t>
  </si>
  <si>
    <t>1:53:45 p. m.</t>
  </si>
  <si>
    <t>1:54:06 p. m.</t>
  </si>
  <si>
    <t>1:54:20 p. m.</t>
  </si>
  <si>
    <t>1:54:22 p. m.</t>
  </si>
  <si>
    <t>1:55:10 p. m.</t>
  </si>
  <si>
    <t>1:55:40 p. m.</t>
  </si>
  <si>
    <t>1:56:47 p. m.</t>
  </si>
  <si>
    <t>1:56:58 p. m.</t>
  </si>
  <si>
    <t>1:57:08 p. m.</t>
  </si>
  <si>
    <t>1:57:29 p. m.</t>
  </si>
  <si>
    <t>1:58:44 p. m.</t>
  </si>
  <si>
    <t>1:58:53 p. m.</t>
  </si>
  <si>
    <t>1:59:11 p. m.</t>
  </si>
  <si>
    <t>1:59:19 p. m.</t>
  </si>
  <si>
    <t>1:59:59 p. m.</t>
  </si>
  <si>
    <t>2:00:03 p. m.</t>
  </si>
  <si>
    <t>2:00:12 p. m.</t>
  </si>
  <si>
    <t>2:00:32 p. m.</t>
  </si>
  <si>
    <t>2:01:50 p. m.</t>
  </si>
  <si>
    <t>2:02:51 p. m.</t>
  </si>
  <si>
    <t>2:03:29 p. m.</t>
  </si>
  <si>
    <t>2:03:33 p. m.</t>
  </si>
  <si>
    <t>2:03:35 p. m.</t>
  </si>
  <si>
    <t>2:05:27 p. m.</t>
  </si>
  <si>
    <t>2:06:10 p. m.</t>
  </si>
  <si>
    <t>2:06:44 p. m.</t>
  </si>
  <si>
    <t>2:07:10 p. m.</t>
  </si>
  <si>
    <t>2:08:13 p. m.</t>
  </si>
  <si>
    <t>2:08:43 p. m.</t>
  </si>
  <si>
    <t>2:08:46 p. m.</t>
  </si>
  <si>
    <t>2:12:00 p. m.</t>
  </si>
  <si>
    <t>2:12:57 p. m.</t>
  </si>
  <si>
    <t>2:14:18 p. m.</t>
  </si>
  <si>
    <t>2:17:12 p. m.</t>
  </si>
  <si>
    <t>2:17:29 p. m.</t>
  </si>
  <si>
    <t>2:18:32 p. m.</t>
  </si>
  <si>
    <t>2:19:03 p. m.</t>
  </si>
  <si>
    <t>2:19:15 p. m.</t>
  </si>
  <si>
    <t>2:19:17 p. m.</t>
  </si>
  <si>
    <t>2:20:47 p. m.</t>
  </si>
  <si>
    <t>2:21:12 p. m.</t>
  </si>
  <si>
    <t>2:21:31 p. m.</t>
  </si>
  <si>
    <t>2:22:08 p. m.</t>
  </si>
  <si>
    <t>2:22:13 p. m.</t>
  </si>
  <si>
    <t>2:22:27 p. m.</t>
  </si>
  <si>
    <t>2:23:29 p. m.</t>
  </si>
  <si>
    <t>2:23:43 p. m.</t>
  </si>
  <si>
    <t>2:24:35 p. m.</t>
  </si>
  <si>
    <t>2:25:23 p. m.</t>
  </si>
  <si>
    <t>2:25:38 p. m.</t>
  </si>
  <si>
    <t>2:49:37 p. m.</t>
  </si>
  <si>
    <t>2:26:24 p. m.</t>
  </si>
  <si>
    <t>2:26:48 p. m.</t>
  </si>
  <si>
    <t>2:26:51 p. m.</t>
  </si>
  <si>
    <t>2:27:09 p. m.</t>
  </si>
  <si>
    <t>2:27:35 p. m.</t>
  </si>
  <si>
    <t>2:27:54 p. m.</t>
  </si>
  <si>
    <t>2:28:36 p. m.</t>
  </si>
  <si>
    <t>2:29:13 p. m.</t>
  </si>
  <si>
    <t>2:29:38 p. m.</t>
  </si>
  <si>
    <t>2:30:08 p. m.</t>
  </si>
  <si>
    <t>2:30:20 p. m.</t>
  </si>
  <si>
    <t>2:30:55 p. m.</t>
  </si>
  <si>
    <t>2:31:14 p. m.</t>
  </si>
  <si>
    <t>2:31:33 p. m.</t>
  </si>
  <si>
    <t>2:50:18 p. m.</t>
  </si>
  <si>
    <t>2:33:05 p. m.</t>
  </si>
  <si>
    <t>2:33:19 p. m.</t>
  </si>
  <si>
    <t>2:34:00 p. m.</t>
  </si>
  <si>
    <t>2:34:23 p. m.</t>
  </si>
  <si>
    <t>2:34:36 p. m.</t>
  </si>
  <si>
    <t>2:35:04 p. m.</t>
  </si>
  <si>
    <t>2:35:06 p. m.</t>
  </si>
  <si>
    <t>2:35:23 p. m.</t>
  </si>
  <si>
    <t>2:35:39 p. m.</t>
  </si>
  <si>
    <t>2:37:05 p. m.</t>
  </si>
  <si>
    <t>2:37:08 p. m.</t>
  </si>
  <si>
    <t>2:37:32 p. m.</t>
  </si>
  <si>
    <t>2:37:37 p. m.</t>
  </si>
  <si>
    <t>2:37:46 p. m.</t>
  </si>
  <si>
    <t>2:38:02 p. m.</t>
  </si>
  <si>
    <t>2:38:47 p. m.</t>
  </si>
  <si>
    <t>2:39:12 p. m.</t>
  </si>
  <si>
    <t>2:40:08 p. m.</t>
  </si>
  <si>
    <t>2:40:25 p. m.</t>
  </si>
  <si>
    <t>2:41:59 p. m.</t>
  </si>
  <si>
    <t>2:42:29 p. m.</t>
  </si>
  <si>
    <t>12:55:42 p. m.</t>
  </si>
  <si>
    <t>12:55:51 p. m.</t>
  </si>
  <si>
    <t>12:55:59 p. m.</t>
  </si>
  <si>
    <t>12:56:19 p. m.</t>
  </si>
  <si>
    <t>12:56:56 p. m.</t>
  </si>
  <si>
    <t>12:58:07 p. m.</t>
  </si>
  <si>
    <t>12:58:21 p. m.</t>
  </si>
  <si>
    <t>12:59:19 p. m.</t>
  </si>
  <si>
    <t>12:59:22 p. m.</t>
  </si>
  <si>
    <t>1:00:19 p. m.</t>
  </si>
  <si>
    <t>1:00:20 p. m.</t>
  </si>
  <si>
    <t>1:00:41 p. m.</t>
  </si>
  <si>
    <t>1:01:01 p. m.</t>
  </si>
  <si>
    <t>1:01:36 p. m.</t>
  </si>
  <si>
    <t>1:01:52 p. m.</t>
  </si>
  <si>
    <t>1:02:11 p. m.</t>
  </si>
  <si>
    <t>1:02:18 p. m.</t>
  </si>
  <si>
    <t>1:04:28 p. m.</t>
  </si>
  <si>
    <t>1:04:41 p. m.</t>
  </si>
  <si>
    <t>1:04:42 p. m.</t>
  </si>
  <si>
    <t>1:07:11 p. m.</t>
  </si>
  <si>
    <t>1:08:04 p. m.</t>
  </si>
  <si>
    <t>1:08:45 p. m.</t>
  </si>
  <si>
    <t>1:09:10 p. m.</t>
  </si>
  <si>
    <t>1:09:30 p. m.</t>
  </si>
  <si>
    <t>1:10:10 p. m.</t>
  </si>
  <si>
    <t>1:10:56 p. m.</t>
  </si>
  <si>
    <t>1:11:47 p. m.</t>
  </si>
  <si>
    <t>1:13:10 p. m.</t>
  </si>
  <si>
    <t>1:13:18 p. m.</t>
  </si>
  <si>
    <t>1:13:45 p. m.</t>
  </si>
  <si>
    <t>1:14:44 p. m.</t>
  </si>
  <si>
    <t>1:14:49 p. m.</t>
  </si>
  <si>
    <t>1:15:07 p. m.</t>
  </si>
  <si>
    <t>1:16:38 p. m.</t>
  </si>
  <si>
    <t>1:16:49 p. m.</t>
  </si>
  <si>
    <t>1:16:57 p. m.</t>
  </si>
  <si>
    <t>1:18:07 p. m.</t>
  </si>
  <si>
    <t>1:18:52 p. m.</t>
  </si>
  <si>
    <t>1:18:57 p. m.</t>
  </si>
  <si>
    <t>1:19:41 p. m.</t>
  </si>
  <si>
    <t>1:19:45 p. m.</t>
  </si>
  <si>
    <t>1:20:25 p. m.</t>
  </si>
  <si>
    <t>1:21:06 p. m.</t>
  </si>
  <si>
    <t>1:21:23 p. m.</t>
  </si>
  <si>
    <t>1:22:00 p. m.</t>
  </si>
  <si>
    <t>1:22:56 p. m.</t>
  </si>
  <si>
    <t>1:24:03 p. m.</t>
  </si>
  <si>
    <t>1:24:52 p. m.</t>
  </si>
  <si>
    <t>1:25:29 p. m.</t>
  </si>
  <si>
    <t>1:25:55 p. m.</t>
  </si>
  <si>
    <t>1:26:37 p. m.</t>
  </si>
  <si>
    <t>1:27:01 p. m.</t>
  </si>
  <si>
    <t>1:28:45 p. m.</t>
  </si>
  <si>
    <t>1:28:49 p. m.</t>
  </si>
  <si>
    <t>1:29:40 p. m.</t>
  </si>
  <si>
    <t>1:29:52 p. m.</t>
  </si>
  <si>
    <t>1:30:59 p. m.</t>
  </si>
  <si>
    <t>1:31:32 p. m.</t>
  </si>
  <si>
    <t>1:32:32 p. m.</t>
  </si>
  <si>
    <t>1:32:43 p. m.</t>
  </si>
  <si>
    <t>1:32:52 p. m.</t>
  </si>
  <si>
    <t>1:34:27 p. m.</t>
  </si>
  <si>
    <t>1:34:57 p. m.</t>
  </si>
  <si>
    <t>1:35:25 p. m.</t>
  </si>
  <si>
    <t>1:36:20 p. m.</t>
  </si>
  <si>
    <t>1:37:12 p. m.</t>
  </si>
  <si>
    <t>1:37:48 p. m.</t>
  </si>
  <si>
    <t>1:38:29 p. m.</t>
  </si>
  <si>
    <t>3:53:37 p. m.</t>
  </si>
  <si>
    <t>4:10:05 p. m.</t>
  </si>
  <si>
    <t>4:12:35 p. m.</t>
  </si>
  <si>
    <t>4:16:28 p. m.</t>
  </si>
  <si>
    <t>4:17:53 p. m.</t>
  </si>
  <si>
    <t>4:18:55 p. m.</t>
  </si>
  <si>
    <t>4:19:43 p. m.</t>
  </si>
  <si>
    <t>4:21:59 p. m.</t>
  </si>
  <si>
    <t>4:26:05 p. m.</t>
  </si>
  <si>
    <t>4:27:37 p. m.</t>
  </si>
  <si>
    <t>4:32:52 p. m.</t>
  </si>
  <si>
    <t>4:34:23 p. m.</t>
  </si>
  <si>
    <t>4:39:20 p. m.</t>
  </si>
  <si>
    <t>4:40:56 p. m.</t>
  </si>
  <si>
    <t>4:41:39 p. m.</t>
  </si>
  <si>
    <t>4:50:44 p. m.</t>
  </si>
  <si>
    <t>4:53:20 p. m.</t>
  </si>
  <si>
    <t>4:56:00 p. m.</t>
  </si>
  <si>
    <t>4:57:34 p. m.</t>
  </si>
  <si>
    <t>8:58:22 a. m.</t>
  </si>
  <si>
    <t>9:01:56 a. m.</t>
  </si>
  <si>
    <t>9:02:33 a. m.</t>
  </si>
  <si>
    <t>9:04:36 a. m.</t>
  </si>
  <si>
    <t>9:05:48 a. m.</t>
  </si>
  <si>
    <t>9:10:05 a. m.</t>
  </si>
  <si>
    <t>9:11:41 a. m.</t>
  </si>
  <si>
    <t>9:14:18 a. m.</t>
  </si>
  <si>
    <t>9:16:17 a. m.</t>
  </si>
  <si>
    <t>9:18:18 a. m.</t>
  </si>
  <si>
    <t>9:21:17 a. m.</t>
  </si>
  <si>
    <t>9:23:09 a. m.</t>
  </si>
  <si>
    <t>9:27:29 a. m.</t>
  </si>
  <si>
    <t>9:31:21 a. m.</t>
  </si>
  <si>
    <t>9:33:35 a. m.</t>
  </si>
  <si>
    <t>9:35:58 a. m.</t>
  </si>
  <si>
    <t>9:37:55 a. m.</t>
  </si>
  <si>
    <t>9:39:16 a. m.</t>
  </si>
  <si>
    <t>9:41:06 a. m.</t>
  </si>
  <si>
    <t>9:42:53 a. m.</t>
  </si>
  <si>
    <t>9:45:17 a. m.</t>
  </si>
  <si>
    <t>9:46:15 a. m.</t>
  </si>
  <si>
    <t>9:48:11 a. m.</t>
  </si>
  <si>
    <t>9:49:06 a. m.</t>
  </si>
  <si>
    <t>9:50:47 a. m.</t>
  </si>
  <si>
    <t>9:51:42 a. m.</t>
  </si>
  <si>
    <t>9:54:19 a. m.</t>
  </si>
  <si>
    <t>9:56:02 a. m.</t>
  </si>
  <si>
    <t>9:58:14 a. m.</t>
  </si>
  <si>
    <t>9:59:33 a. m.</t>
  </si>
  <si>
    <t>10:02:21 a. m.</t>
  </si>
  <si>
    <t>10:03:36 a. m.</t>
  </si>
  <si>
    <t>10:05:42 a. m.</t>
  </si>
  <si>
    <t>10:09:05 a. m.</t>
  </si>
  <si>
    <t>10:11:24 a. m.</t>
  </si>
  <si>
    <t>10:13:44 a. m.</t>
  </si>
  <si>
    <t>10:15:48 a. m.</t>
  </si>
  <si>
    <t>10:17:30 a. m.</t>
  </si>
  <si>
    <t>10:18:35 a. m.</t>
  </si>
  <si>
    <t>10:20:26 a. m.</t>
  </si>
  <si>
    <t>10:23:35 a. m.</t>
  </si>
  <si>
    <t>10:25:26 a. m.</t>
  </si>
  <si>
    <t>10:27:56 a. m.</t>
  </si>
  <si>
    <t>10:28:53 a. m.</t>
  </si>
  <si>
    <t>10:30:11 a. m.</t>
  </si>
  <si>
    <t>10:31:51 a. m.</t>
  </si>
  <si>
    <t>10:36:02 a. m.</t>
  </si>
  <si>
    <t>10:38:00 a. m.</t>
  </si>
  <si>
    <t>10:40:08 a. m.</t>
  </si>
  <si>
    <t>10:41:58 a. m.</t>
  </si>
  <si>
    <t>10:44:16 a. m.</t>
  </si>
  <si>
    <t>10:46:22 a. m.</t>
  </si>
  <si>
    <t>10:48:20 a. m.</t>
  </si>
  <si>
    <t>9:12:35 a. m.</t>
  </si>
  <si>
    <t>9:19:51 a. m.</t>
  </si>
  <si>
    <t>9:28:36 a. m.</t>
  </si>
  <si>
    <t>9:29:56 a. m.</t>
  </si>
  <si>
    <t>9:35:48 a. m.</t>
  </si>
  <si>
    <t>9:39:33 a. m.</t>
  </si>
  <si>
    <t>9:40:29 a. m.</t>
  </si>
  <si>
    <t>9:43:18 a. m.</t>
  </si>
  <si>
    <t>9:45:53 a. m.</t>
  </si>
  <si>
    <t>9:47:23 a. m.</t>
  </si>
  <si>
    <t>9:51:17 a. m.</t>
  </si>
  <si>
    <t>9:54:37 a. m.</t>
  </si>
  <si>
    <t>9:56:41 a. m.</t>
  </si>
  <si>
    <t>10:02:14 a. m.</t>
  </si>
  <si>
    <t>10:03:35 a. m.</t>
  </si>
  <si>
    <t>10:07:18 a. m.</t>
  </si>
  <si>
    <t>10:08:57 a. m.</t>
  </si>
  <si>
    <t>10:12:32 a. m.</t>
  </si>
  <si>
    <t>10:16:45 a. m.</t>
  </si>
  <si>
    <t>10:18:45 a. m.</t>
  </si>
  <si>
    <t>10:20:11 a. m.</t>
  </si>
  <si>
    <t>10:25:27 a. m.</t>
  </si>
  <si>
    <t>10:26:44 a. m.</t>
  </si>
  <si>
    <t>10:29:23 a. m.</t>
  </si>
  <si>
    <t>10:36:32 a. m.</t>
  </si>
  <si>
    <t>10:39:05 a. m.</t>
  </si>
  <si>
    <t>10:41:48 a. m.</t>
  </si>
  <si>
    <t>10:47:37 a. m.</t>
  </si>
  <si>
    <t>10:51:43 a. m.</t>
  </si>
  <si>
    <t>10:55:15 a. m.</t>
  </si>
  <si>
    <t>11:01:07 a. m.</t>
  </si>
  <si>
    <t>11:03:09 a. m.</t>
  </si>
  <si>
    <t>11:06:27 a. m.</t>
  </si>
  <si>
    <t>11:13:33 a. m.</t>
  </si>
  <si>
    <t>11:15:27 a. m.</t>
  </si>
  <si>
    <t>11:19:24 a. m.</t>
  </si>
  <si>
    <t>11:26:16 a. m.</t>
  </si>
  <si>
    <t>11:27:31 a. m.</t>
  </si>
  <si>
    <t>11:28:07 a. m.</t>
  </si>
  <si>
    <t>11:32:29 a. m.</t>
  </si>
  <si>
    <t>11:34:15 a. m.</t>
  </si>
  <si>
    <t>11:35:43 a. m.</t>
  </si>
  <si>
    <t>11:41:11 a. m.</t>
  </si>
  <si>
    <t>11:42:22 a. m.</t>
  </si>
  <si>
    <t>11:44:33 a. m.</t>
  </si>
  <si>
    <t>11:50:59 a. m.</t>
  </si>
  <si>
    <t>11:58:40 a. m.</t>
  </si>
  <si>
    <t>12:22:21 p. m.</t>
  </si>
  <si>
    <t>12:24:34 p. m.</t>
  </si>
  <si>
    <t>12:27:01 p. m.</t>
  </si>
  <si>
    <t>12:30:04 p. m.</t>
  </si>
  <si>
    <t>12:33:58 p. m.</t>
  </si>
  <si>
    <t>12:39:20 p. m.</t>
  </si>
  <si>
    <t>12:47:31 p. m.</t>
  </si>
  <si>
    <t>12:48:11 p. m.</t>
  </si>
  <si>
    <t>12:54:07 p. m.</t>
  </si>
  <si>
    <t>12:57:20 p. m.</t>
  </si>
  <si>
    <t>12:58:18 p. m.</t>
  </si>
  <si>
    <t>1:00:22 p. m.</t>
  </si>
  <si>
    <t>1:04:01 p. m.</t>
  </si>
  <si>
    <t>1:08:41 p. m.</t>
  </si>
  <si>
    <t>1:10:37 p. m.</t>
  </si>
  <si>
    <t>1:12:13 p. m.</t>
  </si>
  <si>
    <t>1:15:43 p. m.</t>
  </si>
  <si>
    <t>1:22:36 p. m.</t>
  </si>
  <si>
    <t>1:25:13 p. m.</t>
  </si>
  <si>
    <t>1:25:43 p. m.</t>
  </si>
  <si>
    <t>1:26:55 p. m.</t>
  </si>
  <si>
    <t>1:28:44 p. m.</t>
  </si>
  <si>
    <t>1:33:28 p. m.</t>
  </si>
  <si>
    <t>1:36:46 p. m.</t>
  </si>
  <si>
    <t>1:42:46 p. m.</t>
  </si>
  <si>
    <t>eortizce</t>
  </si>
  <si>
    <t>mgarcc</t>
  </si>
  <si>
    <t>igiraldo</t>
  </si>
  <si>
    <t>lmesal</t>
  </si>
  <si>
    <t>mquintmo</t>
  </si>
  <si>
    <t>yvargs</t>
  </si>
  <si>
    <t>LOS FUNCIONARIOS INDICARON QUE ELLOS DEBIAN RECOGER LOS ESCOMBROS QUE SE ENCUENTRAN EN LA VIA PRINCIPAL YA QUE NO QUEIAN RECOGERLE A ÉL PORQUE SE ENCUENTRA HUBICADO A 15 MT DE LA VIA PRINCIPAL</t>
  </si>
  <si>
    <t>INFORMARON UN DÍA DE RECOLECCIÓN Y NO LA CUMPLIERON Y GENERARON INCONVENIENTES CON LA ADMINISTRACIÓN DEL EDIFICIO</t>
  </si>
  <si>
    <t>NO ESTOY DE ACUERDO CON ESPERAR 5 DÍAS PARA QUE ATIENDAN LA SOLICITUD</t>
  </si>
  <si>
    <t>INDICA QUE LA LLAMARON A PEDIRLE QUE SE FIJARA SI YA SE HABIA HECHO LA RECOLECCIÓN DEL ANIMAL PERO ELLA DICE QUE ESA NO ERA SU FUNCIÓN ELLOS DEBIAN VENIR Y VERIFICAR Y SE TARDARON DOS DIAS MAS PARA RE</t>
  </si>
  <si>
    <t>PORQUE SE DEMORAN MUCHO PARA REALIZAR LA ATENCIÓN</t>
  </si>
  <si>
    <t>TUVE QUE LLAMAR VARIAS VECES Y NO ME AVISARON PARA RECOGER LA MESA</t>
  </si>
  <si>
    <t>PORQUE SE DEMORARON COMO 10 DIA PARA PRESTAR EL SERVICIO DESPUÉS DE QUE ME DIJERON QUE MÁXIMO 5 DIAS HABILES</t>
  </si>
  <si>
    <t>INFORMARON QUE LA SOLICITUD LA ATENDÍAN DE 2 A 5 DÍAS HÁBILES Y PASARON 2 SEMANAS SIN ATENDER LA SOLICITUD</t>
  </si>
  <si>
    <t>ESTA MUY DEMORADO EL SERVICIO</t>
  </si>
  <si>
    <t>A PRINCIPIOS DE SEPTIEMBRE HIZO LA PRIMERA SOLICITUD A A CUAL NO LE PRESTARON ATENCIÓN Y DEBIO HACER OTRA POR LO CUAL TRASCURRIO CASI 1 MES</t>
  </si>
  <si>
    <t>INFORMARON UN DÍA DE RECOLECCIÓN Y NO LA CUMPLIERON</t>
  </si>
  <si>
    <t>ESPERARON UNA SEMANA PARA PRESTAR EL SERVICIO</t>
  </si>
  <si>
    <t>LE DIJERON QUE LOS RECOGERIAN EN LA SEGUNDA RECOLECCIÓN PERO LUEGO LE INFRMARON QUE SERIA DE 2 A 5 DIAS HABILES Y SE TARDARON MAS DE 12 DIAS PARA RECOGERLOS</t>
  </si>
  <si>
    <t>PORQUE LA SEÑORA NO SABE SI FUE EMVARIAS O UN PARTICULAR EL QUE REALIZO EL SERVICIO</t>
  </si>
  <si>
    <t>SE TARDARON DOS DIAS PARA HACER LA RECOLECCIÓN</t>
  </si>
  <si>
    <t>PORQUE SE DEMORARON 15 DÍAS PARA ATENDER EL SERVICIO</t>
  </si>
  <si>
    <t>POR QUE SE DEMORARON TRES SEMANAS PARA QUE LE REALIZARAN LA RECOLECCION</t>
  </si>
  <si>
    <t>LA USUARIA INDICA QUE SIEMPRE SE DEMORARON PARA IR HACER LA RECOLECCIÓN</t>
  </si>
  <si>
    <t>LA USUARIA INDICA QUE SE DEMORAN MUCHO PARA IR ATENDER LOS REQUERIMIENTOS</t>
  </si>
  <si>
    <t>EL UUSARIO INDICA QUE SE DEMORAN MUCHO PARA DAR RESPUESTA</t>
  </si>
  <si>
    <t>QUE SEAN MÁS EFECTIVOS EN LA RESPUESTA AL SERVICIO</t>
  </si>
  <si>
    <t>QUE SEAN MAS AGILES EN LA PRESTACIÓN DEL SERVICIO</t>
  </si>
  <si>
    <t>NINGUNA</t>
  </si>
  <si>
    <t>QUE SE COMUNIQUEN MEJOR INTERNAMENTE</t>
  </si>
  <si>
    <t>QUE CUANDO EL SERVICIO SEA PARA RECOGER UN ANIMAL MUERTO SEA DE INMEDIATO</t>
  </si>
  <si>
    <t>QUE CUMPLAN CON EL TIEMPO ESTIPULADO PARA PRESTAR EL SERVIC IO</t>
  </si>
  <si>
    <t>QUE SEA MAS AGIL EL SERVICIO</t>
  </si>
  <si>
    <t>SUGIERE QUE SEAN MAS AGILES Y CUMPLIDOS CON LOS TIEMPOS QUE ELLOS ESTABLECEN</t>
  </si>
  <si>
    <t>LA USUARIA INDICA QUE LAS PERSONAS QUE HICIERON LA RECOLECCIÓN FUERON MUY GROSEROS.</t>
  </si>
  <si>
    <t>NO HAY UNA CONCORDANCIA POR PARTE DE LOS ASESORES DE LA LINEA Y LOS QUE RECOGEN YA QUE EN LA LINEA LE DIJERON QUE AMARRARAN LOS COSTAES Y LOS FUNCIONARIOS DIGERON QUE NO DEBIA HACERLO</t>
  </si>
  <si>
    <t>CUMPLIR EL TIEMPO ESTABLECIDO PARA LA RECOLECCIÓN</t>
  </si>
  <si>
    <t>QUE RESPETEN LAS FECHAS QUE INDICAN PARA HACER EL SERVICIO</t>
  </si>
  <si>
    <t>EL SR. SOLICITA QUE EMVARIAS LE TUMBE UN ACOPIO DE BASURAS QUE SE ENCUENTRA EN EL LUGAR Y QUE ES MOTIVO DE INFECCIONES DEBIDO A LAS RATAS,GALLINAZOS Y A QUE SE ORINAN AHÍ</t>
  </si>
  <si>
    <t>QUE HUBIESE MÁS DIFUCIÓN A CERCA DEL SERVICIO DE CREMACIÓN DE ANIMALITOS.</t>
  </si>
  <si>
    <t>QUE REVISEN LOS COBROS QUE SE FACTURAN EN CUANTO A LOS SRVICIOS</t>
  </si>
  <si>
    <t>INFORMAR SI SE VA A REALIZAR UN CAMBIO EN EL HORARIO DE LA RECOLECCIÓN.</t>
  </si>
  <si>
    <t>SUGIERE QUE SEAN MAS OPORTUNOS O MAS CLAROS CON EL TIEMPO DE RECOLECCIÓN PARA SACARLOS ESE DIA Y EVITAR QUE SE RIEGUEN EN TODA LA CALLE</t>
  </si>
  <si>
    <t>DIFUNDIR MAS LOS SERVICIOS ADICIONALES QUE PRESTA EMVARIA</t>
  </si>
  <si>
    <t>LOS TIEMPOS PARA LA RECOLECCIÓN SON DEMASIADOS EXTENSOS.</t>
  </si>
  <si>
    <t>QUE EL COBRO SE PUEDA REALIZAR DONDE EL USUARIO INDIQUE Y NO DONDE SE PRESTA EL SERVICIO</t>
  </si>
  <si>
    <t>QUE EL TIEMPO DE RESPUESTA SEA MÁS RÁPIDO</t>
  </si>
  <si>
    <t>EL USUARIO INDICA QUE TODO ESTUVO MUY BIEN</t>
  </si>
  <si>
    <t>SER MAS DILIGENTE EN LA PRESTACIÓN DEL SERVICIO</t>
  </si>
  <si>
    <t>MANEJAR MEJOR LAS FECHAS ASIGNADAS PARA LOS SERVICIOS</t>
  </si>
  <si>
    <t>QUE HAGAN BIEN LA RECOLECCIÓN DE LOS RESIDUOS ORDINARIOS</t>
  </si>
  <si>
    <t>SUGIERE QUE HAYA COORDINACIÓN YA QUE SE PRESENTO UN CARRO DESPUES DE QUE YA SE LO HABIAN LLEVADO EN LA MAÑANA</t>
  </si>
  <si>
    <t>LA USUARIA INDICA QUE LOS FUNCIONARIO LE DIERON A ENTENDER QUE LES TENIAN QUE DAR PROPINA.</t>
  </si>
  <si>
    <t>QUE EL SERVICIO DE RECOLECCIÓN SE HAGA MÁS RAPIDO Y QUE ESTEN REVISANDO LAS ZONAS CONSTANTEMENTE.</t>
  </si>
  <si>
    <t>LA USUARIA INDICA QUE HASTA EL MOMENTO TODO ESTA MUY BIEN</t>
  </si>
  <si>
    <t>QUE SEAN MÁS CLAROS Y ESPECIFICOS AL BRINDAR LA INFORMACIÓN A LOS USUARIOS</t>
  </si>
  <si>
    <t>ME GUSTARIA QUE LAS SOLICITUDES REALIZADAS SEAN ATENDIDAS EN EL MENOR TIEMPO POSIBLE</t>
  </si>
  <si>
    <t>QUE SEAN MÁS AGILES EN LA PRESTACIÓN DE LOS SERVICIOS</t>
  </si>
  <si>
    <t>QUE CADA QUE LLAME NO ME PIDAN LOS MISMOS DOCUMENTOS YA QUE SOMOS UNA EMPRESA REGISTRADA Y QUE LLAMEN ANTES DE VENIR A PRESTAR EL SERVICIO YA QUE ESTAMOS EN UN TERCER PISO</t>
  </si>
  <si>
    <t>QUE EL TIEMPO DE RESPUESTA SEA MÁS OPORTUNO, QUE CUANDOEL CARRO RECOLECTOR VENGA A PRESTAR EL SERVICIO LLEGUE CON SUFICIENTE CAPACIDAD PARA QUE SE LLEVEN TODOS LOS METROS DE RESIDUO QUE SE TENGAN</t>
  </si>
  <si>
    <t>QUE SEA MÁS AGIL LA ATENCIÓN AL SERVICIO, ASÍ COMO PIDEN QUE SE PASEN LOS DOCUMENTOS CON PRONTITUD PARA PODER PRESTARLO</t>
  </si>
  <si>
    <t>LA USUARIA INDICA QUE TODO ESTUVO MUY BIEN</t>
  </si>
  <si>
    <t>LA USUARIA INDICA QUE TODO ESTUVO BIEN</t>
  </si>
  <si>
    <t>LA USUARIA INDICA QUE LE GUSTARIA QUE FUERAN MAS CONTANTES CON LA RECOGIDA , YA QUE ES UN PARQUE MUY VISITADO</t>
  </si>
  <si>
    <t>LA USUARIA INDICA QUE LE GUSTARIA QUE MEJORARAN LOS TIEMPOS DE RESPUES A LOS REQUERIMIENTOS</t>
  </si>
  <si>
    <t>EL USUARIO INDICA QUE HASTA EL MOMENTO TODO ESTA BIEN</t>
  </si>
  <si>
    <t>LA USUARIA INDICA QUE TODO ESTA MUY BIEN</t>
  </si>
  <si>
    <t>LA USUARIA INDICA QUE TODO ESTA PERFECTO.</t>
  </si>
  <si>
    <t>EL USUARIO INDICA QUE HASTA EL MOMENTO NO TIENE NINGUN ASPECTO DE MEJORA YA QUE TODO ESTUVO MUY BIEN.</t>
  </si>
  <si>
    <t>LA USUARIA INDICA QUE LE GUSTARIA QUE MEJORARAN LOS TIEMPOS DE LAS RECOGIDAS YA QUE SE TARDAN MAS DE LOS DÍAS</t>
  </si>
  <si>
    <t>EL USUARIO INDICA QUE LE GUSTARIA QUE MEJOREN EL SERVICIO DE LA ENTREGA DE LA PAPELERIA YA QUE SE DEMORARN MUCHA PARA DAR RESPUESTA PORQUE HAVES NO LES LLEGA EL CORREO CON LA INFORMACIÓN.</t>
  </si>
  <si>
    <t>LA USUARIA INDICA QUE LE GUSTARIA QUE LOS FUNCIONARIOS LE PUDIERAN AYUDAR CON LA RECOGIDA DE LOS COLCHONES DESDE LA VIVIENDA YA QUE A VECES SOLO VIVEN MUJERES Y LES QUEDA FICIL SACAR EL COLCHON</t>
  </si>
  <si>
    <t>LA USUARIA INDICA QUE LE GUSTARÍA QUE LE INFORMARAN CUANDO HACEN LA RECOLECCIÓN PARA TENER CERTEZA QUE EMPRESAS VARIAS HIZO ESA RECOLECCIÓN</t>
  </si>
  <si>
    <t>EL USUARIO INDICA QUE LE GUSTARÁ QUE ESTOS SERVICOS NO DEBIERAN TENER COBRO YA QUE VAY PERSONAS QUE NO CUENTAS CON LOS MISMOS RECURSOS PARA PAGAR ESTAS RECOLECCIONES.</t>
  </si>
  <si>
    <t>LA USUARIA INDICA QUE SIGAN ASÍ DE BIEN</t>
  </si>
  <si>
    <t>jmedibe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</si>
</sst>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
    <numFmt numFmtId="165" formatCode="mmmm"/>
    <numFmt numFmtId="166" formatCode="yyyy"/>
    <numFmt numFmtId="167" formatCode="0.0%"/>
    <numFmt numFmtId="168" formatCode="dddd"/>
    <numFmt numFmtId="169" formatCode="[$-F400]h:mm:ss\ AM/PM"/>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sz val="8"/>
      <color indexed="81"/>
      <name val="Tahoma"/>
      <family val="2"/>
    </font>
    <font>
      <b/>
      <sz val="8"/>
      <color indexed="81"/>
      <name val="Tahoma"/>
      <family val="2"/>
    </font>
    <font>
      <sz val="10"/>
      <color theme="0"/>
      <name val="Arial"/>
      <family val="2"/>
    </font>
    <font>
      <b/>
      <sz val="7"/>
      <color theme="0"/>
      <name val="Calibri"/>
      <family val="2"/>
      <scheme val="minor"/>
    </font>
    <font>
      <sz val="11"/>
      <color rgb="FFFF0000"/>
      <name val="Calibri"/>
      <family val="2"/>
      <scheme val="minor"/>
    </font>
    <font>
      <b/>
      <sz val="11"/>
      <color rgb="FFFA7D00"/>
      <name val="Calibri"/>
      <family val="2"/>
      <scheme val="minor"/>
    </font>
    <font>
      <b/>
      <sz val="10"/>
      <color rgb="FFFFFFFF"/>
      <name val="Arial"/>
      <family val="2"/>
    </font>
    <font>
      <b/>
      <sz val="10"/>
      <color rgb="FF333333"/>
      <name val="Arial"/>
      <family val="2"/>
    </font>
    <font>
      <sz val="10"/>
      <color rgb="FF333333"/>
      <name val="Arial"/>
      <family val="2"/>
    </font>
    <font>
      <b/>
      <sz val="10"/>
      <color theme="1"/>
      <name val="Arial"/>
      <family val="2"/>
    </font>
    <font>
      <b/>
      <sz val="11"/>
      <color indexed="9"/>
      <name val="Calibri"/>
      <family val="2"/>
      <scheme val="minor"/>
    </font>
    <font>
      <sz val="11"/>
      <name val="Calibri"/>
      <family val="2"/>
      <scheme val="minor"/>
    </font>
    <font>
      <b/>
      <sz val="11"/>
      <name val="Calibri"/>
      <family val="2"/>
      <scheme val="minor"/>
    </font>
    <font>
      <sz val="11"/>
      <color theme="3"/>
      <name val="Calibri"/>
      <family val="2"/>
      <scheme val="minor"/>
    </font>
    <font>
      <sz val="11"/>
      <color indexed="8"/>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rgb="FF4F81BD"/>
        <bgColor indexed="64"/>
      </patternFill>
    </fill>
    <fill>
      <patternFill patternType="solid">
        <fgColor indexed="18"/>
        <bgColor indexed="64"/>
      </patternFill>
    </fill>
    <fill>
      <patternFill patternType="solid">
        <fgColor rgb="FF00206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rgb="FFF2F2F2"/>
      </patternFill>
    </fill>
    <fill>
      <patternFill patternType="solid">
        <fgColor rgb="FF7D7D7B"/>
        <bgColor indexed="64"/>
      </patternFill>
    </fill>
    <fill>
      <patternFill patternType="solid">
        <fgColor rgb="FFF7F6F3"/>
        <bgColor indexed="64"/>
      </patternFill>
    </fill>
    <fill>
      <patternFill patternType="solid">
        <fgColor theme="3" tint="-0.249977111117893"/>
        <bgColor theme="4" tint="-0.249977111117893"/>
      </patternFill>
    </fill>
    <fill>
      <patternFill patternType="solid">
        <fgColor theme="3" tint="-0.249977111117893"/>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0" tint="-0.14999847407452621"/>
      </left>
      <right/>
      <top style="dotted">
        <color theme="0" tint="-0.14999847407452621"/>
      </top>
      <bottom style="dotted">
        <color theme="0" tint="-0.14999847407452621"/>
      </bottom>
      <diagonal/>
    </border>
    <border>
      <left/>
      <right style="dotted">
        <color theme="0" tint="-0.14999847407452621"/>
      </right>
      <top style="dotted">
        <color theme="0" tint="-0.14999847407452621"/>
      </top>
      <bottom style="dotted">
        <color theme="0" tint="-0.14999847407452621"/>
      </bottom>
      <diagonal/>
    </border>
    <border>
      <left style="dotted">
        <color theme="0" tint="-0.14999847407452621"/>
      </left>
      <right style="dotted">
        <color theme="0" tint="-0.14999847407452621"/>
      </right>
      <top style="dotted">
        <color theme="0" tint="-0.14999847407452621"/>
      </top>
      <bottom style="dotted">
        <color theme="0" tint="-0.14999847407452621"/>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000000"/>
      </left>
      <right/>
      <top style="thin">
        <color rgb="FF000000"/>
      </top>
      <bottom style="thin">
        <color rgb="FF000000"/>
      </bottom>
      <diagonal/>
    </border>
  </borders>
  <cellStyleXfs count="12">
    <xf numFmtId="0" fontId="0" fillId="0" borderId="0"/>
    <xf numFmtId="0" fontId="5" fillId="0" borderId="0"/>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xf numFmtId="0" fontId="5" fillId="0" borderId="0"/>
    <xf numFmtId="0" fontId="5" fillId="0" borderId="0"/>
    <xf numFmtId="0" fontId="1" fillId="0" borderId="0"/>
    <xf numFmtId="0" fontId="5" fillId="0" borderId="0"/>
    <xf numFmtId="9" fontId="1" fillId="0" borderId="0" applyFont="0" applyFill="0" applyBorder="0" applyAlignment="0" applyProtection="0"/>
    <xf numFmtId="9" fontId="1" fillId="0" borderId="0" applyFont="0" applyFill="0" applyBorder="0" applyAlignment="0" applyProtection="0"/>
    <xf numFmtId="0" fontId="12" fillId="13" borderId="23" applyNumberFormat="0" applyAlignment="0" applyProtection="0"/>
  </cellStyleXfs>
  <cellXfs count="184">
    <xf numFmtId="0" fontId="0" fillId="0" borderId="0" xfId="0"/>
    <xf numFmtId="0" fontId="3" fillId="0" borderId="0" xfId="5" applyFont="1" applyFill="1" applyBorder="1" applyAlignment="1" applyProtection="1">
      <alignment horizontal="left" vertical="center"/>
      <protection locked="0" hidden="1"/>
    </xf>
    <xf numFmtId="0" fontId="5" fillId="0" borderId="0" xfId="5" applyFont="1" applyProtection="1">
      <protection locked="0" hidden="1"/>
    </xf>
    <xf numFmtId="0" fontId="5" fillId="0" borderId="0" xfId="5" applyProtection="1">
      <protection locked="0" hidden="1"/>
    </xf>
    <xf numFmtId="9" fontId="5" fillId="0" borderId="16" xfId="4" applyFont="1" applyBorder="1" applyAlignment="1" applyProtection="1">
      <alignment horizontal="center" vertical="center"/>
      <protection locked="0" hidden="1"/>
    </xf>
    <xf numFmtId="16" fontId="9" fillId="0" borderId="0" xfId="5" applyNumberFormat="1" applyFont="1" applyProtection="1">
      <protection locked="0" hidden="1"/>
    </xf>
    <xf numFmtId="1" fontId="3" fillId="0" borderId="0" xfId="5" applyNumberFormat="1" applyFont="1" applyFill="1" applyBorder="1" applyAlignment="1" applyProtection="1">
      <alignment horizontal="center" vertical="center"/>
      <protection locked="0" hidden="1"/>
    </xf>
    <xf numFmtId="9" fontId="0" fillId="0" borderId="0" xfId="4" applyFont="1" applyFill="1" applyBorder="1" applyAlignment="1" applyProtection="1">
      <alignment horizontal="center" vertical="center"/>
      <protection locked="0" hidden="1"/>
    </xf>
    <xf numFmtId="0" fontId="9" fillId="0" borderId="0" xfId="5" applyFont="1" applyFill="1" applyProtection="1">
      <protection locked="0" hidden="1"/>
    </xf>
    <xf numFmtId="0" fontId="4" fillId="0" borderId="0" xfId="5" applyFont="1" applyProtection="1">
      <protection locked="0" hidden="1"/>
    </xf>
    <xf numFmtId="168" fontId="9" fillId="0" borderId="0" xfId="5" applyNumberFormat="1" applyFont="1" applyProtection="1">
      <protection locked="0" hidden="1"/>
    </xf>
    <xf numFmtId="16" fontId="2" fillId="6" borderId="16" xfId="5" applyNumberFormat="1" applyFont="1" applyFill="1" applyBorder="1" applyAlignment="1" applyProtection="1">
      <alignment horizontal="center" vertical="center"/>
      <protection locked="0" hidden="1"/>
    </xf>
    <xf numFmtId="0" fontId="5" fillId="0" borderId="16" xfId="5" applyFont="1" applyBorder="1" applyAlignment="1" applyProtection="1">
      <alignment horizontal="center" vertical="center"/>
      <protection locked="0" hidden="1"/>
    </xf>
    <xf numFmtId="0" fontId="3" fillId="5" borderId="14" xfId="5" applyFont="1" applyFill="1" applyBorder="1" applyAlignment="1" applyProtection="1">
      <alignment horizontal="center" vertical="center"/>
      <protection locked="0" hidden="1"/>
    </xf>
    <xf numFmtId="0" fontId="5" fillId="0" borderId="0" xfId="5" applyAlignment="1" applyProtection="1">
      <alignment horizontal="center"/>
      <protection locked="0" hidden="1"/>
    </xf>
    <xf numFmtId="0" fontId="5" fillId="0" borderId="0" xfId="5" applyFont="1" applyBorder="1" applyAlignment="1" applyProtection="1">
      <alignment horizontal="center" vertical="center"/>
      <protection locked="0" hidden="1"/>
    </xf>
    <xf numFmtId="0" fontId="0" fillId="0" borderId="2" xfId="0" applyBorder="1"/>
    <xf numFmtId="0" fontId="4" fillId="9" borderId="2" xfId="0" applyFont="1" applyFill="1" applyBorder="1"/>
    <xf numFmtId="14" fontId="5" fillId="0" borderId="0" xfId="5" applyNumberFormat="1" applyProtection="1">
      <protection locked="0" hidden="1"/>
    </xf>
    <xf numFmtId="14" fontId="10" fillId="9" borderId="1" xfId="0" applyNumberFormat="1" applyFont="1" applyFill="1" applyBorder="1" applyAlignment="1">
      <alignment horizontal="center" vertical="center"/>
    </xf>
    <xf numFmtId="14" fontId="0" fillId="0" borderId="0" xfId="0" applyNumberFormat="1"/>
    <xf numFmtId="49" fontId="0" fillId="0" borderId="0" xfId="0" applyNumberFormat="1"/>
    <xf numFmtId="19" fontId="0" fillId="0" borderId="0" xfId="0" applyNumberFormat="1"/>
    <xf numFmtId="0" fontId="0" fillId="10" borderId="0" xfId="0" applyFill="1" applyBorder="1"/>
    <xf numFmtId="0" fontId="0" fillId="0" borderId="0" xfId="0" applyBorder="1"/>
    <xf numFmtId="14" fontId="0" fillId="0" borderId="0" xfId="0" applyNumberFormat="1" applyBorder="1"/>
    <xf numFmtId="14" fontId="4" fillId="0" borderId="0" xfId="0" applyNumberFormat="1" applyFont="1"/>
    <xf numFmtId="0" fontId="11" fillId="12" borderId="0" xfId="0" applyFont="1" applyFill="1"/>
    <xf numFmtId="0" fontId="11" fillId="12" borderId="0" xfId="0" applyFont="1" applyFill="1" applyAlignment="1">
      <alignment horizontal="center"/>
    </xf>
    <xf numFmtId="0" fontId="0" fillId="12" borderId="0" xfId="0" applyFill="1"/>
    <xf numFmtId="9" fontId="11" fillId="12" borderId="0" xfId="10" applyFont="1" applyFill="1" applyAlignment="1">
      <alignment vertical="top"/>
    </xf>
    <xf numFmtId="0" fontId="0" fillId="11" borderId="0" xfId="0" applyFill="1" applyBorder="1"/>
    <xf numFmtId="0" fontId="0" fillId="11" borderId="0" xfId="0" applyFill="1"/>
    <xf numFmtId="0" fontId="13" fillId="14" borderId="1" xfId="0" applyFont="1" applyFill="1" applyBorder="1" applyAlignment="1">
      <alignment horizontal="center" vertical="center"/>
    </xf>
    <xf numFmtId="0" fontId="0" fillId="0" borderId="0" xfId="0" applyAlignment="1"/>
    <xf numFmtId="0" fontId="14" fillId="15" borderId="1" xfId="0" applyFont="1" applyFill="1" applyBorder="1" applyAlignment="1">
      <alignment horizontal="center" vertical="center"/>
    </xf>
    <xf numFmtId="0" fontId="15" fillId="15" borderId="1" xfId="0" applyFont="1" applyFill="1" applyBorder="1" applyAlignment="1"/>
    <xf numFmtId="22" fontId="15" fillId="15" borderId="1" xfId="0" applyNumberFormat="1" applyFont="1" applyFill="1" applyBorder="1" applyAlignment="1"/>
    <xf numFmtId="0" fontId="13" fillId="14" borderId="20" xfId="0" applyFont="1" applyFill="1" applyBorder="1" applyAlignment="1">
      <alignment horizontal="center" vertical="center"/>
    </xf>
    <xf numFmtId="0" fontId="15" fillId="15" borderId="24" xfId="0" applyFont="1" applyFill="1" applyBorder="1" applyAlignment="1"/>
    <xf numFmtId="0" fontId="0" fillId="10" borderId="2" xfId="0" applyFill="1" applyBorder="1" applyAlignment="1"/>
    <xf numFmtId="14" fontId="15" fillId="15" borderId="1" xfId="0" applyNumberFormat="1" applyFont="1" applyFill="1" applyBorder="1" applyAlignment="1"/>
    <xf numFmtId="1" fontId="16" fillId="5" borderId="15" xfId="5" applyNumberFormat="1" applyFont="1" applyFill="1" applyBorder="1" applyAlignment="1" applyProtection="1">
      <alignment horizontal="center" vertical="center"/>
      <protection locked="0" hidden="1"/>
    </xf>
    <xf numFmtId="0" fontId="0" fillId="0" borderId="0" xfId="7" applyFont="1"/>
    <xf numFmtId="0" fontId="0" fillId="0" borderId="0" xfId="0" applyFont="1"/>
    <xf numFmtId="0" fontId="18" fillId="0" borderId="0" xfId="7" applyFont="1" applyFill="1"/>
    <xf numFmtId="0" fontId="18" fillId="0" borderId="0" xfId="7" applyFont="1" applyFill="1" applyAlignment="1">
      <alignment horizontal="center"/>
    </xf>
    <xf numFmtId="0" fontId="18" fillId="0" borderId="17" xfId="8" applyFont="1" applyBorder="1" applyAlignment="1">
      <alignment horizontal="left"/>
    </xf>
    <xf numFmtId="0" fontId="18" fillId="0" borderId="18" xfId="8" applyFont="1" applyBorder="1" applyAlignment="1" applyProtection="1">
      <alignment horizontal="center"/>
    </xf>
    <xf numFmtId="9" fontId="18" fillId="0" borderId="18" xfId="9" applyFont="1" applyBorder="1" applyAlignment="1" applyProtection="1">
      <alignment horizontal="center"/>
    </xf>
    <xf numFmtId="0" fontId="17" fillId="8" borderId="19" xfId="8" applyFont="1" applyFill="1" applyBorder="1" applyAlignment="1" applyProtection="1">
      <alignment horizontal="left"/>
    </xf>
    <xf numFmtId="0" fontId="17" fillId="8" borderId="19" xfId="8" applyFont="1" applyFill="1" applyBorder="1" applyAlignment="1" applyProtection="1">
      <alignment horizontal="center"/>
    </xf>
    <xf numFmtId="9" fontId="17" fillId="8" borderId="19" xfId="8" applyNumberFormat="1" applyFont="1" applyFill="1" applyBorder="1" applyAlignment="1" applyProtection="1">
      <alignment horizontal="center"/>
    </xf>
    <xf numFmtId="0" fontId="4" fillId="12" borderId="0" xfId="0" applyFont="1" applyFill="1"/>
    <xf numFmtId="0" fontId="11" fillId="12" borderId="0" xfId="0" applyFont="1" applyFill="1" applyAlignment="1">
      <alignment horizontal="right"/>
    </xf>
    <xf numFmtId="0" fontId="2" fillId="9" borderId="21" xfId="0" applyFont="1" applyFill="1" applyBorder="1" applyAlignment="1">
      <alignment horizontal="center" vertical="center"/>
    </xf>
    <xf numFmtId="1" fontId="12" fillId="13" borderId="23" xfId="11" applyNumberFormat="1" applyFont="1" applyAlignment="1" applyProtection="1">
      <alignment horizontal="center" vertical="center"/>
      <protection locked="0" hidden="1"/>
    </xf>
    <xf numFmtId="9" fontId="18" fillId="0" borderId="18" xfId="10" applyFont="1" applyBorder="1" applyAlignment="1" applyProtection="1">
      <alignment horizontal="center"/>
    </xf>
    <xf numFmtId="1" fontId="18" fillId="0" borderId="18" xfId="10" applyNumberFormat="1" applyFont="1" applyBorder="1" applyAlignment="1" applyProtection="1">
      <alignment horizontal="center"/>
    </xf>
    <xf numFmtId="0" fontId="2" fillId="9" borderId="21" xfId="0" applyFont="1" applyFill="1" applyBorder="1" applyAlignment="1">
      <alignment horizontal="left" vertical="center"/>
    </xf>
    <xf numFmtId="0" fontId="3" fillId="5" borderId="14" xfId="5" applyFont="1" applyFill="1" applyBorder="1" applyAlignment="1" applyProtection="1">
      <alignment horizontal="left" vertical="center"/>
      <protection locked="0" hidden="1"/>
    </xf>
    <xf numFmtId="0" fontId="3" fillId="0" borderId="16" xfId="5" applyFont="1" applyBorder="1" applyAlignment="1" applyProtection="1">
      <alignment horizontal="left" vertical="center"/>
      <protection locked="0" hidden="1"/>
    </xf>
    <xf numFmtId="0" fontId="3" fillId="0" borderId="0" xfId="5" applyFont="1" applyBorder="1" applyAlignment="1" applyProtection="1">
      <alignment vertical="center"/>
      <protection locked="0" hidden="1"/>
    </xf>
    <xf numFmtId="0" fontId="18" fillId="0" borderId="0" xfId="5" applyFont="1" applyProtection="1">
      <protection locked="0" hidden="1"/>
    </xf>
    <xf numFmtId="16" fontId="2" fillId="6" borderId="16" xfId="5" applyNumberFormat="1" applyFont="1" applyFill="1" applyBorder="1" applyAlignment="1" applyProtection="1">
      <alignment horizontal="left" vertical="center"/>
      <protection locked="0" hidden="1"/>
    </xf>
    <xf numFmtId="16" fontId="2" fillId="7" borderId="16" xfId="5" applyNumberFormat="1" applyFont="1" applyFill="1" applyBorder="1" applyAlignment="1" applyProtection="1">
      <alignment horizontal="center" vertical="center"/>
      <protection locked="0" hidden="1"/>
    </xf>
    <xf numFmtId="0" fontId="3" fillId="0" borderId="14" xfId="5" applyFont="1" applyFill="1" applyBorder="1" applyAlignment="1" applyProtection="1">
      <alignment horizontal="left" vertical="center"/>
      <protection locked="0" hidden="1"/>
    </xf>
    <xf numFmtId="0" fontId="18" fillId="0" borderId="16" xfId="5" applyFont="1" applyBorder="1" applyAlignment="1" applyProtection="1">
      <alignment horizontal="center" vertical="center"/>
      <protection locked="0" hidden="1"/>
    </xf>
    <xf numFmtId="9" fontId="18" fillId="0" borderId="16" xfId="4" applyFont="1" applyBorder="1" applyAlignment="1" applyProtection="1">
      <alignment horizontal="center" vertical="center"/>
      <protection locked="0" hidden="1"/>
    </xf>
    <xf numFmtId="9" fontId="3" fillId="5" borderId="14" xfId="4" applyFont="1" applyFill="1" applyBorder="1" applyAlignment="1" applyProtection="1">
      <alignment horizontal="center" vertical="center"/>
      <protection locked="0" hidden="1"/>
    </xf>
    <xf numFmtId="0" fontId="1" fillId="0" borderId="16" xfId="5" applyFont="1" applyBorder="1" applyAlignment="1" applyProtection="1">
      <alignment horizontal="left" vertical="center"/>
      <protection locked="0" hidden="1"/>
    </xf>
    <xf numFmtId="0" fontId="18" fillId="0" borderId="0" xfId="5" applyFont="1" applyAlignment="1" applyProtection="1">
      <alignment horizontal="center"/>
      <protection locked="0" hidden="1"/>
    </xf>
    <xf numFmtId="0" fontId="1" fillId="0" borderId="14" xfId="5" applyFont="1" applyBorder="1" applyAlignment="1" applyProtection="1">
      <alignment horizontal="left" vertical="center"/>
      <protection locked="0" hidden="1"/>
    </xf>
    <xf numFmtId="0" fontId="1" fillId="0" borderId="0" xfId="5" applyFont="1" applyBorder="1" applyAlignment="1" applyProtection="1">
      <alignment horizontal="left" vertical="center"/>
      <protection locked="0" hidden="1"/>
    </xf>
    <xf numFmtId="0" fontId="18" fillId="0" borderId="0" xfId="5" applyFont="1" applyBorder="1" applyAlignment="1" applyProtection="1">
      <alignment horizontal="center" vertical="center"/>
      <protection locked="0" hidden="1"/>
    </xf>
    <xf numFmtId="9" fontId="1" fillId="0" borderId="0" xfId="4" applyFont="1" applyBorder="1" applyAlignment="1" applyProtection="1">
      <alignment horizontal="center" vertical="center"/>
      <protection locked="0" hidden="1"/>
    </xf>
    <xf numFmtId="0" fontId="18" fillId="0" borderId="16" xfId="5" applyFont="1" applyBorder="1" applyAlignment="1" applyProtection="1">
      <alignment horizontal="left" vertical="center"/>
      <protection locked="0" hidden="1"/>
    </xf>
    <xf numFmtId="0" fontId="4" fillId="0" borderId="0" xfId="0" applyFont="1"/>
    <xf numFmtId="0" fontId="11" fillId="0" borderId="0" xfId="0" applyFont="1" applyFill="1"/>
    <xf numFmtId="0" fontId="11" fillId="0" borderId="0" xfId="0" applyFont="1"/>
    <xf numFmtId="14" fontId="11" fillId="0" borderId="0" xfId="0" applyNumberFormat="1" applyFont="1"/>
    <xf numFmtId="0" fontId="0" fillId="0" borderId="6" xfId="3" applyFont="1" applyBorder="1"/>
    <xf numFmtId="0" fontId="0" fillId="0" borderId="7" xfId="3" applyFont="1" applyBorder="1"/>
    <xf numFmtId="0" fontId="0" fillId="0" borderId="8" xfId="3" applyFont="1" applyBorder="1"/>
    <xf numFmtId="0" fontId="18" fillId="0" borderId="0" xfId="3" applyFont="1"/>
    <xf numFmtId="0" fontId="0" fillId="0" borderId="9" xfId="3" applyFont="1" applyBorder="1"/>
    <xf numFmtId="0" fontId="3" fillId="0" borderId="0" xfId="3" applyFont="1" applyBorder="1" applyAlignment="1">
      <alignment horizontal="right"/>
    </xf>
    <xf numFmtId="1" fontId="0" fillId="0" borderId="2" xfId="3" applyNumberFormat="1" applyFont="1" applyBorder="1"/>
    <xf numFmtId="0" fontId="0" fillId="0" borderId="0" xfId="3" applyFont="1" applyBorder="1"/>
    <xf numFmtId="0" fontId="0" fillId="0" borderId="10" xfId="3" applyFont="1" applyBorder="1"/>
    <xf numFmtId="0" fontId="0" fillId="3" borderId="0" xfId="3" applyFont="1" applyFill="1" applyBorder="1"/>
    <xf numFmtId="1" fontId="0" fillId="3" borderId="0" xfId="3" applyNumberFormat="1" applyFont="1" applyFill="1" applyBorder="1"/>
    <xf numFmtId="167" fontId="0" fillId="0" borderId="0" xfId="4" applyNumberFormat="1" applyFont="1" applyBorder="1" applyAlignment="1">
      <alignment horizontal="left"/>
    </xf>
    <xf numFmtId="167" fontId="0" fillId="3" borderId="0" xfId="4" applyNumberFormat="1" applyFont="1" applyFill="1" applyBorder="1"/>
    <xf numFmtId="0" fontId="19" fillId="0" borderId="0" xfId="1" applyFont="1" applyBorder="1" applyAlignment="1">
      <alignment horizontal="right"/>
    </xf>
    <xf numFmtId="0" fontId="0" fillId="0" borderId="2" xfId="3" applyFont="1" applyBorder="1"/>
    <xf numFmtId="0" fontId="0" fillId="4" borderId="0" xfId="3" applyFont="1" applyFill="1" applyBorder="1"/>
    <xf numFmtId="167" fontId="0" fillId="0" borderId="10" xfId="4" applyNumberFormat="1" applyFont="1" applyBorder="1" applyAlignment="1">
      <alignment horizontal="left"/>
    </xf>
    <xf numFmtId="0" fontId="0" fillId="0" borderId="0" xfId="3" applyFont="1" applyBorder="1" applyAlignment="1">
      <alignment horizontal="right"/>
    </xf>
    <xf numFmtId="9" fontId="0" fillId="0" borderId="10" xfId="4" applyFont="1" applyBorder="1" applyAlignment="1">
      <alignment horizontal="left"/>
    </xf>
    <xf numFmtId="9" fontId="0" fillId="4" borderId="0" xfId="4" applyFont="1" applyFill="1" applyBorder="1"/>
    <xf numFmtId="0" fontId="18" fillId="0" borderId="10" xfId="3" applyFont="1" applyBorder="1"/>
    <xf numFmtId="0" fontId="0" fillId="0" borderId="11" xfId="3" applyFont="1" applyBorder="1"/>
    <xf numFmtId="0" fontId="0" fillId="0" borderId="12" xfId="3" applyFont="1" applyBorder="1"/>
    <xf numFmtId="0" fontId="0" fillId="0" borderId="13" xfId="3" applyFont="1" applyBorder="1"/>
    <xf numFmtId="0" fontId="0" fillId="0" borderId="0" xfId="3" applyFont="1" applyFill="1" applyBorder="1"/>
    <xf numFmtId="1" fontId="0" fillId="0" borderId="0" xfId="3" applyNumberFormat="1" applyFont="1" applyFill="1" applyBorder="1"/>
    <xf numFmtId="0" fontId="18" fillId="0" borderId="0" xfId="3" applyFont="1" applyBorder="1"/>
    <xf numFmtId="2" fontId="0" fillId="0" borderId="0" xfId="3" applyNumberFormat="1" applyFont="1" applyFill="1" applyBorder="1"/>
    <xf numFmtId="0" fontId="0" fillId="0" borderId="0" xfId="3" applyFont="1" applyFill="1" applyBorder="1" applyAlignment="1">
      <alignment horizontal="right"/>
    </xf>
    <xf numFmtId="0" fontId="18" fillId="0" borderId="12" xfId="3" applyFont="1" applyBorder="1"/>
    <xf numFmtId="0" fontId="4" fillId="0" borderId="0" xfId="3" applyFont="1" applyBorder="1"/>
    <xf numFmtId="0" fontId="3" fillId="0" borderId="0" xfId="3" applyFont="1" applyBorder="1" applyAlignment="1">
      <alignment horizontal="center"/>
    </xf>
    <xf numFmtId="0" fontId="3" fillId="0" borderId="0" xfId="3" applyFont="1" applyBorder="1" applyAlignment="1">
      <alignment horizontal="left"/>
    </xf>
    <xf numFmtId="20" fontId="0" fillId="0" borderId="0" xfId="3" applyNumberFormat="1" applyFont="1" applyBorder="1" applyAlignment="1">
      <alignment horizontal="center"/>
    </xf>
    <xf numFmtId="0" fontId="18" fillId="0" borderId="0" xfId="3" applyFont="1" applyBorder="1" applyAlignment="1">
      <alignment horizontal="center"/>
    </xf>
    <xf numFmtId="0" fontId="18" fillId="0" borderId="0" xfId="1" applyFont="1"/>
    <xf numFmtId="0" fontId="20" fillId="0" borderId="0" xfId="1" applyFont="1" applyAlignment="1">
      <alignment horizontal="left"/>
    </xf>
    <xf numFmtId="0" fontId="19" fillId="0" borderId="0" xfId="1" applyFont="1" applyBorder="1" applyAlignment="1"/>
    <xf numFmtId="0" fontId="18" fillId="0" borderId="0" xfId="1" applyFont="1" applyAlignment="1">
      <alignment horizontal="center" wrapText="1"/>
    </xf>
    <xf numFmtId="0" fontId="19" fillId="0" borderId="2" xfId="1" applyFont="1" applyBorder="1" applyAlignment="1"/>
    <xf numFmtId="164" fontId="18" fillId="0" borderId="2" xfId="1" applyNumberFormat="1" applyFont="1" applyBorder="1" applyAlignment="1">
      <alignment horizontal="center"/>
    </xf>
    <xf numFmtId="165" fontId="18" fillId="0" borderId="2" xfId="1" applyNumberFormat="1" applyFont="1" applyBorder="1" applyAlignment="1">
      <alignment horizontal="center"/>
    </xf>
    <xf numFmtId="166" fontId="18" fillId="0" borderId="2" xfId="1" applyNumberFormat="1" applyFont="1" applyBorder="1" applyAlignment="1">
      <alignment horizontal="center"/>
    </xf>
    <xf numFmtId="0" fontId="19" fillId="2" borderId="0" xfId="1" applyFont="1" applyFill="1" applyBorder="1"/>
    <xf numFmtId="0" fontId="18" fillId="0" borderId="0" xfId="1" applyFont="1" applyBorder="1"/>
    <xf numFmtId="11" fontId="18" fillId="0" borderId="0" xfId="1" applyNumberFormat="1" applyFont="1"/>
    <xf numFmtId="0" fontId="3" fillId="0" borderId="3" xfId="1" applyFont="1" applyBorder="1"/>
    <xf numFmtId="0" fontId="18" fillId="0" borderId="4" xfId="1" applyFont="1" applyBorder="1"/>
    <xf numFmtId="0" fontId="18" fillId="0" borderId="5" xfId="1" applyFont="1" applyBorder="1"/>
    <xf numFmtId="0" fontId="3" fillId="0" borderId="0" xfId="1" applyFont="1"/>
    <xf numFmtId="0" fontId="0" fillId="0" borderId="0" xfId="0" applyFont="1" applyAlignment="1">
      <alignment horizontal="left"/>
    </xf>
    <xf numFmtId="9" fontId="0" fillId="0" borderId="0" xfId="0" applyNumberFormat="1" applyFont="1" applyAlignment="1">
      <alignment horizontal="center"/>
    </xf>
    <xf numFmtId="0" fontId="0" fillId="10" borderId="0" xfId="0" applyFont="1" applyFill="1" applyBorder="1"/>
    <xf numFmtId="0" fontId="0" fillId="0" borderId="0" xfId="0" applyFont="1" applyBorder="1"/>
    <xf numFmtId="14" fontId="2" fillId="9" borderId="21" xfId="0" applyNumberFormat="1" applyFont="1" applyFill="1" applyBorder="1" applyAlignment="1">
      <alignment horizontal="center" vertical="center"/>
    </xf>
    <xf numFmtId="0" fontId="2" fillId="9" borderId="20" xfId="0" applyFont="1" applyFill="1" applyBorder="1" applyAlignment="1">
      <alignment horizontal="center" vertical="center"/>
    </xf>
    <xf numFmtId="0" fontId="0" fillId="0" borderId="2" xfId="0" applyFont="1" applyFill="1" applyBorder="1" applyAlignment="1"/>
    <xf numFmtId="0" fontId="0" fillId="0" borderId="2" xfId="0" applyFont="1" applyBorder="1" applyAlignment="1"/>
    <xf numFmtId="14" fontId="0" fillId="0" borderId="2" xfId="0" applyNumberFormat="1" applyFont="1" applyBorder="1" applyAlignment="1"/>
    <xf numFmtId="1" fontId="0" fillId="0" borderId="2" xfId="0" applyNumberFormat="1" applyFont="1" applyBorder="1" applyAlignment="1"/>
    <xf numFmtId="0" fontId="0" fillId="10" borderId="0" xfId="0" applyFont="1" applyFill="1"/>
    <xf numFmtId="169" fontId="0" fillId="0" borderId="2" xfId="0" applyNumberFormat="1" applyFont="1" applyBorder="1" applyAlignment="1"/>
    <xf numFmtId="14" fontId="18" fillId="0" borderId="0" xfId="0" applyNumberFormat="1" applyFont="1"/>
    <xf numFmtId="0" fontId="18" fillId="0" borderId="0" xfId="0" applyFont="1" applyFill="1"/>
    <xf numFmtId="0" fontId="18" fillId="0" borderId="0" xfId="0" applyFont="1"/>
    <xf numFmtId="0" fontId="4" fillId="17" borderId="2" xfId="0" applyFont="1" applyFill="1" applyBorder="1"/>
    <xf numFmtId="0" fontId="4" fillId="17" borderId="0" xfId="0" applyFont="1" applyFill="1"/>
    <xf numFmtId="0" fontId="4" fillId="16" borderId="0" xfId="0" applyFont="1" applyFill="1" applyAlignment="1">
      <alignment horizontal="center"/>
    </xf>
    <xf numFmtId="0" fontId="0" fillId="17" borderId="0" xfId="0" applyFont="1" applyFill="1" applyAlignment="1">
      <alignment horizontal="center"/>
    </xf>
    <xf numFmtId="10" fontId="4" fillId="16" borderId="0" xfId="0" applyNumberFormat="1" applyFont="1" applyFill="1" applyAlignment="1">
      <alignment horizontal="center"/>
    </xf>
    <xf numFmtId="0" fontId="18" fillId="0" borderId="0" xfId="8" applyFont="1" applyBorder="1" applyAlignment="1">
      <alignment horizontal="left"/>
    </xf>
    <xf numFmtId="9" fontId="0" fillId="10" borderId="2" xfId="0" applyNumberFormat="1" applyFont="1" applyFill="1" applyBorder="1" applyAlignment="1"/>
    <xf numFmtId="0" fontId="0" fillId="12" borderId="0" xfId="0" applyFont="1" applyFill="1"/>
    <xf numFmtId="0" fontId="4" fillId="12" borderId="0" xfId="0" applyFont="1" applyFill="1" applyBorder="1" applyAlignment="1">
      <alignment horizontal="center"/>
    </xf>
    <xf numFmtId="0" fontId="2" fillId="9" borderId="22" xfId="0" applyFont="1" applyFill="1" applyBorder="1" applyAlignment="1">
      <alignment vertical="center"/>
    </xf>
    <xf numFmtId="0" fontId="2" fillId="9" borderId="0" xfId="0" applyFont="1" applyFill="1" applyBorder="1" applyAlignment="1">
      <alignment vertical="center"/>
    </xf>
    <xf numFmtId="0" fontId="0" fillId="0" borderId="2" xfId="0" applyFill="1" applyBorder="1"/>
    <xf numFmtId="9" fontId="18" fillId="0" borderId="18" xfId="10" applyNumberFormat="1" applyFont="1" applyBorder="1" applyAlignment="1" applyProtection="1">
      <alignment horizontal="center"/>
    </xf>
    <xf numFmtId="0" fontId="2" fillId="9" borderId="0" xfId="0" applyFont="1" applyFill="1" applyBorder="1" applyAlignment="1">
      <alignment horizontal="left" vertical="center"/>
    </xf>
    <xf numFmtId="1" fontId="18" fillId="0" borderId="0" xfId="10" applyNumberFormat="1" applyFont="1" applyBorder="1" applyAlignment="1" applyProtection="1">
      <alignment horizontal="center"/>
    </xf>
    <xf numFmtId="9" fontId="18" fillId="0" borderId="0" xfId="10" applyFont="1" applyBorder="1" applyAlignment="1" applyProtection="1">
      <alignment horizontal="center"/>
    </xf>
    <xf numFmtId="0" fontId="2" fillId="9" borderId="0" xfId="0" applyFont="1" applyFill="1" applyBorder="1" applyAlignment="1">
      <alignment horizontal="left" vertical="center" wrapText="1"/>
    </xf>
    <xf numFmtId="1" fontId="4" fillId="0" borderId="0" xfId="10" applyNumberFormat="1" applyFont="1" applyBorder="1" applyAlignment="1" applyProtection="1">
      <alignment horizontal="center"/>
    </xf>
    <xf numFmtId="1" fontId="4" fillId="12" borderId="0" xfId="0" applyNumberFormat="1" applyFont="1" applyFill="1"/>
    <xf numFmtId="0" fontId="18" fillId="0" borderId="2" xfId="1" applyFont="1" applyBorder="1" applyAlignment="1">
      <alignment horizontal="left" wrapText="1"/>
    </xf>
    <xf numFmtId="0" fontId="18" fillId="0" borderId="3" xfId="2" applyFont="1" applyBorder="1" applyAlignment="1" applyProtection="1"/>
    <xf numFmtId="0" fontId="18" fillId="0" borderId="4" xfId="2" applyFont="1" applyBorder="1" applyAlignment="1" applyProtection="1"/>
    <xf numFmtId="0" fontId="18" fillId="0" borderId="5" xfId="2" applyFont="1" applyBorder="1" applyAlignment="1" applyProtection="1"/>
    <xf numFmtId="0" fontId="19" fillId="0" borderId="2" xfId="1" applyFont="1" applyBorder="1" applyAlignment="1">
      <alignment horizontal="center"/>
    </xf>
    <xf numFmtId="0" fontId="21" fillId="0" borderId="0" xfId="1" applyFont="1" applyBorder="1" applyAlignment="1">
      <alignment horizontal="left"/>
    </xf>
    <xf numFmtId="0" fontId="21" fillId="0" borderId="2" xfId="1" applyFont="1" applyBorder="1" applyAlignment="1">
      <alignment horizontal="left"/>
    </xf>
    <xf numFmtId="0" fontId="18" fillId="0" borderId="3" xfId="1" applyFont="1" applyBorder="1" applyAlignment="1">
      <alignment horizontal="left" wrapText="1"/>
    </xf>
    <xf numFmtId="0" fontId="18" fillId="0" borderId="4" xfId="1" applyFont="1" applyBorder="1" applyAlignment="1">
      <alignment horizontal="left" wrapText="1"/>
    </xf>
    <xf numFmtId="0" fontId="18" fillId="0" borderId="5" xfId="1" applyFont="1" applyBorder="1" applyAlignment="1">
      <alignment horizontal="left" wrapText="1"/>
    </xf>
    <xf numFmtId="0" fontId="4" fillId="12" borderId="0" xfId="0" applyFont="1" applyFill="1" applyAlignment="1">
      <alignment horizontal="center"/>
    </xf>
    <xf numFmtId="0" fontId="17" fillId="8" borderId="6" xfId="8" applyFont="1" applyFill="1" applyBorder="1" applyAlignment="1" applyProtection="1">
      <alignment horizontal="center" vertical="center" wrapText="1"/>
    </xf>
    <xf numFmtId="0" fontId="17" fillId="8" borderId="7" xfId="8" applyFont="1" applyFill="1" applyBorder="1" applyAlignment="1" applyProtection="1">
      <alignment horizontal="center" vertical="center" wrapText="1"/>
    </xf>
    <xf numFmtId="0" fontId="17" fillId="8" borderId="8" xfId="8" applyFont="1" applyFill="1" applyBorder="1" applyAlignment="1" applyProtection="1">
      <alignment horizontal="center" vertical="center" wrapText="1"/>
    </xf>
    <xf numFmtId="0" fontId="17" fillId="8" borderId="3" xfId="6" applyFont="1" applyFill="1" applyBorder="1" applyAlignment="1">
      <alignment horizontal="center" vertical="center"/>
    </xf>
    <xf numFmtId="0" fontId="17" fillId="8" borderId="4" xfId="6" applyFont="1" applyFill="1" applyBorder="1" applyAlignment="1">
      <alignment horizontal="center" vertical="center"/>
    </xf>
    <xf numFmtId="0" fontId="2" fillId="9" borderId="22" xfId="0" applyFont="1" applyFill="1" applyBorder="1" applyAlignment="1">
      <alignment horizontal="center" vertical="center"/>
    </xf>
    <xf numFmtId="0" fontId="2" fillId="9" borderId="0" xfId="0" applyFont="1" applyFill="1" applyBorder="1" applyAlignment="1">
      <alignment horizontal="center" vertical="center"/>
    </xf>
    <xf numFmtId="0" fontId="4" fillId="16" borderId="2" xfId="0" applyFont="1" applyFill="1" applyBorder="1" applyAlignment="1">
      <alignment horizontal="center"/>
    </xf>
  </cellXfs>
  <cellStyles count="12">
    <cellStyle name="Calculation" xfId="11" builtinId="22"/>
    <cellStyle name="Estilo 1" xfId="6"/>
    <cellStyle name="Hyperlink" xfId="2" builtinId="8"/>
    <cellStyle name="Normal" xfId="0" builtinId="0"/>
    <cellStyle name="Normal 13" xfId="7"/>
    <cellStyle name="Normal 14" xfId="3"/>
    <cellStyle name="Normal 2 10" xfId="5"/>
    <cellStyle name="Normal 2 2" xfId="1"/>
    <cellStyle name="Normal_Informe Final de Gestion UNE ENC INST WIMAX 13 Junio al 14 de Junio" xfId="8"/>
    <cellStyle name="Percent" xfId="10" builtinId="5"/>
    <cellStyle name="Porcentaje 2 2" xfId="4"/>
    <cellStyle name="Porcentaje 4" xfId="9"/>
  </cellStyles>
  <dxfs count="21">
    <dxf>
      <fill>
        <patternFill>
          <bgColor theme="3" tint="-0.249977111117893"/>
        </patternFill>
      </fill>
    </dxf>
    <dxf>
      <fill>
        <patternFill>
          <bgColor theme="3" tint="-0.249977111117893"/>
        </patternFill>
      </fill>
    </dxf>
    <dxf>
      <fill>
        <patternFill>
          <bgColor theme="3" tint="-0.249977111117893"/>
        </patternFill>
      </fill>
    </dxf>
    <dxf>
      <fill>
        <patternFill>
          <bgColor theme="3" tint="-0.249977111117893"/>
        </patternFill>
      </fill>
    </dxf>
    <dxf>
      <fill>
        <patternFill>
          <bgColor theme="3" tint="-0.249977111117893"/>
        </patternFill>
      </fill>
    </dxf>
    <dxf>
      <fill>
        <patternFill>
          <bgColor theme="3" tint="-0.249977111117893"/>
        </patternFill>
      </fill>
    </dxf>
    <dxf>
      <font>
        <sz val="11"/>
      </font>
    </dxf>
    <dxf>
      <font>
        <name val="Calibri"/>
        <scheme val="minor"/>
      </font>
    </dxf>
    <dxf>
      <numFmt numFmtId="14" formatCode="0.00%"/>
    </dxf>
    <dxf>
      <numFmt numFmtId="14" formatCode="0.00%"/>
    </dxf>
    <dxf>
      <font>
        <color theme="0"/>
      </font>
      <fill>
        <patternFill patternType="solid">
          <fgColor theme="4" tint="-0.249977111117893"/>
          <bgColor theme="3"/>
        </patternFill>
      </fill>
      <alignment horizontal="center" readingOrder="0"/>
    </dxf>
    <dxf>
      <font>
        <color theme="0"/>
      </font>
      <fill>
        <patternFill patternType="solid">
          <fgColor theme="4" tint="-0.249977111117893"/>
          <bgColor theme="3"/>
        </patternFill>
      </fill>
      <alignment horizontal="center" readingOrder="0"/>
    </dxf>
    <dxf>
      <font>
        <color theme="0"/>
      </font>
      <fill>
        <patternFill patternType="solid">
          <fgColor indexed="64"/>
          <bgColor theme="3"/>
        </patternFill>
      </fill>
    </dxf>
    <dxf>
      <alignment horizontal="center" readingOrder="0"/>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3"/>
        </patternFill>
      </fill>
    </dxf>
    <dxf>
      <fill>
        <patternFill patternType="solid">
          <bgColor theme="3"/>
        </patternFill>
      </fill>
    </dxf>
    <dxf>
      <fill>
        <patternFill patternType="solid">
          <bgColor theme="3"/>
        </patternFill>
      </fill>
    </dxf>
    <dxf>
      <font>
        <color theme="0"/>
      </font>
      <fill>
        <patternFill patternType="solid">
          <fgColor theme="4" tint="-0.249977111117893"/>
          <bgColor theme="3"/>
        </patternFill>
      </fill>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1800" b="1" i="0" u="none" strike="noStrike" baseline="0">
                <a:solidFill>
                  <a:srgbClr val="000000"/>
                </a:solidFill>
                <a:latin typeface="Calibri"/>
                <a:ea typeface="Calibri"/>
                <a:cs typeface="Calibri"/>
              </a:defRPr>
            </a:pPr>
            <a:r>
              <a:rPr lang="es-CO"/>
              <a:t>Gestion base de datos</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0.18390763239146782"/>
          <c:y val="0.35111092830236834"/>
          <c:w val="0.62740981121260064"/>
          <c:h val="0.64860536945405589"/>
        </c:manualLayout>
      </c:layout>
      <c:pie3DChart>
        <c:varyColors val="1"/>
        <c:ser>
          <c:idx val="0"/>
          <c:order val="0"/>
          <c:explosion val="25"/>
          <c:dPt>
            <c:idx val="0"/>
            <c:bubble3D val="0"/>
            <c:extLst>
              <c:ext xmlns:c16="http://schemas.microsoft.com/office/drawing/2014/chart" uri="{C3380CC4-5D6E-409C-BE32-E72D297353CC}">
                <c16:uniqueId val="{00000000-4461-41B7-924A-619D1706E47E}"/>
              </c:ext>
            </c:extLst>
          </c:dPt>
          <c:dPt>
            <c:idx val="1"/>
            <c:bubble3D val="0"/>
            <c:extLst>
              <c:ext xmlns:c16="http://schemas.microsoft.com/office/drawing/2014/chart" uri="{C3380CC4-5D6E-409C-BE32-E72D297353CC}">
                <c16:uniqueId val="{00000001-4461-41B7-924A-619D1706E47E}"/>
              </c:ext>
            </c:extLst>
          </c:dPt>
          <c:dPt>
            <c:idx val="2"/>
            <c:bubble3D val="0"/>
            <c:extLst>
              <c:ext xmlns:c16="http://schemas.microsoft.com/office/drawing/2014/chart" uri="{C3380CC4-5D6E-409C-BE32-E72D297353CC}">
                <c16:uniqueId val="{00000002-4461-41B7-924A-619D1706E47E}"/>
              </c:ext>
            </c:extLst>
          </c:dPt>
          <c:dPt>
            <c:idx val="3"/>
            <c:bubble3D val="0"/>
            <c:extLst>
              <c:ext xmlns:c16="http://schemas.microsoft.com/office/drawing/2014/chart" uri="{C3380CC4-5D6E-409C-BE32-E72D297353CC}">
                <c16:uniqueId val="{00000003-4461-41B7-924A-619D1706E47E}"/>
              </c:ext>
            </c:extLst>
          </c:dPt>
          <c:dLbls>
            <c:spPr>
              <a:noFill/>
              <a:ln>
                <a:noFill/>
              </a:ln>
              <a:effectLst/>
            </c:spPr>
            <c:txPr>
              <a:bodyPr/>
              <a:lstStyle/>
              <a:p>
                <a:pPr>
                  <a:defRPr sz="1000" b="0" i="0" u="none" strike="noStrike" baseline="0">
                    <a:solidFill>
                      <a:srgbClr val="000000"/>
                    </a:solidFill>
                    <a:latin typeface="Calibri"/>
                    <a:ea typeface="Calibri"/>
                    <a:cs typeface="Calibri"/>
                  </a:defRPr>
                </a:pPr>
                <a:endParaRPr lang="es-CO"/>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'Resumen de Gestión'!$O$19:$O$22</c:f>
              <c:strCache>
                <c:ptCount val="4"/>
                <c:pt idx="0">
                  <c:v>No Cumple Condiciones</c:v>
                </c:pt>
                <c:pt idx="1">
                  <c:v>No Contacto</c:v>
                </c:pt>
                <c:pt idx="2">
                  <c:v>Contacto incorrecto (Wpc)</c:v>
                </c:pt>
                <c:pt idx="3">
                  <c:v>Contacto Correcto (Rpc)</c:v>
                </c:pt>
              </c:strCache>
            </c:strRef>
          </c:cat>
          <c:val>
            <c:numRef>
              <c:f>'Resumen de Gestión'!$P$19:$P$22</c:f>
              <c:numCache>
                <c:formatCode>General</c:formatCode>
                <c:ptCount val="4"/>
                <c:pt idx="0">
                  <c:v>52</c:v>
                </c:pt>
                <c:pt idx="1">
                  <c:v>83</c:v>
                </c:pt>
                <c:pt idx="2">
                  <c:v>83</c:v>
                </c:pt>
                <c:pt idx="3">
                  <c:v>197</c:v>
                </c:pt>
              </c:numCache>
            </c:numRef>
          </c:val>
          <c:extLst>
            <c:ext xmlns:c16="http://schemas.microsoft.com/office/drawing/2014/chart" uri="{C3380CC4-5D6E-409C-BE32-E72D297353CC}">
              <c16:uniqueId val="{00000004-4461-41B7-924A-619D1706E47E}"/>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6.5849363766238081E-4"/>
          <c:y val="0.84067671773586439"/>
          <c:w val="0.99641184092494772"/>
          <c:h val="0.12401269608740773"/>
        </c:manualLayout>
      </c:layout>
      <c:overlay val="0"/>
      <c:txPr>
        <a:bodyPr/>
        <a:lstStyle/>
        <a:p>
          <a:pPr rtl="0">
            <a:defRPr sz="630" b="0" i="0" u="none" strike="noStrike" baseline="0">
              <a:solidFill>
                <a:srgbClr val="000000"/>
              </a:solidFill>
              <a:latin typeface="Calibri"/>
              <a:ea typeface="Calibri"/>
              <a:cs typeface="Calibri"/>
            </a:defRPr>
          </a:pPr>
          <a:endParaRPr lang="es-CO"/>
        </a:p>
      </c:txPr>
    </c:legend>
    <c:plotVisOnly val="1"/>
    <c:dispBlanksAs val="zero"/>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O"/>
              <a:t>Conocimiento requerido</a:t>
            </a:r>
          </a:p>
        </c:rich>
      </c:tx>
      <c:layout>
        <c:manualLayout>
          <c:xMode val="edge"/>
          <c:yMode val="edge"/>
          <c:x val="0.36952380952380953"/>
          <c:y val="7.3115623420869523E-3"/>
        </c:manualLayout>
      </c:layout>
      <c:overlay val="1"/>
    </c:title>
    <c:autoTitleDeleted val="0"/>
    <c:plotArea>
      <c:layout>
        <c:manualLayout>
          <c:layoutTarget val="inner"/>
          <c:xMode val="edge"/>
          <c:yMode val="edge"/>
          <c:x val="4.4548931383577052E-2"/>
          <c:y val="9.5547171574410422E-2"/>
          <c:w val="0.93005424321959751"/>
          <c:h val="0.78547276698632218"/>
        </c:manualLayout>
      </c:layout>
      <c:barChart>
        <c:barDir val="col"/>
        <c:grouping val="clustered"/>
        <c:varyColors val="0"/>
        <c:ser>
          <c:idx val="0"/>
          <c:order val="0"/>
          <c:invertIfNegative val="0"/>
          <c:dPt>
            <c:idx val="4"/>
            <c:invertIfNegative val="0"/>
            <c:bubble3D val="0"/>
            <c:extLst>
              <c:ext xmlns:c16="http://schemas.microsoft.com/office/drawing/2014/chart" uri="{C3380CC4-5D6E-409C-BE32-E72D297353CC}">
                <c16:uniqueId val="{00000000-BA54-4495-9B75-9998AAD7DA0B}"/>
              </c:ext>
            </c:extLst>
          </c:dPt>
          <c:dPt>
            <c:idx val="5"/>
            <c:invertIfNegative val="0"/>
            <c:bubble3D val="0"/>
            <c:extLst>
              <c:ext xmlns:c16="http://schemas.microsoft.com/office/drawing/2014/chart" uri="{C3380CC4-5D6E-409C-BE32-E72D297353CC}">
                <c16:uniqueId val="{00000001-BA54-4495-9B75-9998AAD7DA0B}"/>
              </c:ext>
            </c:extLst>
          </c:dPt>
          <c:dPt>
            <c:idx val="6"/>
            <c:invertIfNegative val="0"/>
            <c:bubble3D val="0"/>
            <c:extLst>
              <c:ext xmlns:c16="http://schemas.microsoft.com/office/drawing/2014/chart" uri="{C3380CC4-5D6E-409C-BE32-E72D297353CC}">
                <c16:uniqueId val="{00000002-BA54-4495-9B75-9998AAD7DA0B}"/>
              </c:ext>
            </c:extLst>
          </c:dPt>
          <c:dPt>
            <c:idx val="7"/>
            <c:invertIfNegative val="0"/>
            <c:bubble3D val="0"/>
            <c:extLst>
              <c:ext xmlns:c16="http://schemas.microsoft.com/office/drawing/2014/chart" uri="{C3380CC4-5D6E-409C-BE32-E72D297353CC}">
                <c16:uniqueId val="{00000003-BA54-4495-9B75-9998AAD7DA0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'Detalle por zonas'!$B$30:$B$31</c:f>
              <c:strCache>
                <c:ptCount val="2"/>
                <c:pt idx="0">
                  <c:v>SI</c:v>
                </c:pt>
                <c:pt idx="1">
                  <c:v>NO</c:v>
                </c:pt>
              </c:strCache>
            </c:strRef>
          </c:cat>
          <c:val>
            <c:numRef>
              <c:f>'Detalle por zonas'!$C$30:$C$31</c:f>
              <c:numCache>
                <c:formatCode>0%</c:formatCode>
                <c:ptCount val="2"/>
                <c:pt idx="0">
                  <c:v>1</c:v>
                </c:pt>
                <c:pt idx="1">
                  <c:v>0</c:v>
                </c:pt>
              </c:numCache>
            </c:numRef>
          </c:val>
          <c:extLst>
            <c:ext xmlns:c16="http://schemas.microsoft.com/office/drawing/2014/chart" uri="{C3380CC4-5D6E-409C-BE32-E72D297353CC}">
              <c16:uniqueId val="{00000004-BA54-4495-9B75-9998AAD7DA0B}"/>
            </c:ext>
          </c:extLst>
        </c:ser>
        <c:dLbls>
          <c:showLegendKey val="0"/>
          <c:showVal val="1"/>
          <c:showCatName val="0"/>
          <c:showSerName val="0"/>
          <c:showPercent val="0"/>
          <c:showBubbleSize val="0"/>
        </c:dLbls>
        <c:gapWidth val="150"/>
        <c:axId val="302860160"/>
        <c:axId val="320053248"/>
      </c:barChart>
      <c:catAx>
        <c:axId val="302860160"/>
        <c:scaling>
          <c:orientation val="minMax"/>
        </c:scaling>
        <c:delete val="0"/>
        <c:axPos val="b"/>
        <c:numFmt formatCode="General" sourceLinked="0"/>
        <c:majorTickMark val="none"/>
        <c:minorTickMark val="none"/>
        <c:tickLblPos val="nextTo"/>
        <c:crossAx val="320053248"/>
        <c:crosses val="autoZero"/>
        <c:auto val="1"/>
        <c:lblAlgn val="ctr"/>
        <c:lblOffset val="100"/>
        <c:noMultiLvlLbl val="0"/>
      </c:catAx>
      <c:valAx>
        <c:axId val="320053248"/>
        <c:scaling>
          <c:orientation val="minMax"/>
        </c:scaling>
        <c:delete val="0"/>
        <c:axPos val="l"/>
        <c:numFmt formatCode="0%" sourceLinked="1"/>
        <c:majorTickMark val="none"/>
        <c:minorTickMark val="none"/>
        <c:tickLblPos val="nextTo"/>
        <c:crossAx val="302860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mn-lt"/>
                <a:cs typeface="Arial" panose="020B0604020202020204" pitchFamily="34" charset="0"/>
              </a:defRPr>
            </a:pPr>
            <a:r>
              <a:rPr lang="es-CO" sz="1600" b="1" i="0" u="none" strike="noStrike" baseline="0">
                <a:effectLst/>
              </a:rPr>
              <a:t>2: Considera que el funcionario que le atendió su solicitud, tenía todo el conocimiento del servicio requerido?</a:t>
            </a:r>
            <a:r>
              <a:rPr lang="es-CO" sz="1600" b="1" i="0" u="none" strike="noStrike" baseline="0"/>
              <a:t> </a:t>
            </a:r>
            <a:endParaRPr lang="en-US" sz="1600"/>
          </a:p>
        </c:rich>
      </c:tx>
      <c:overlay val="0"/>
    </c:title>
    <c:autoTitleDeleted val="0"/>
    <c:view3D>
      <c:rotX val="0"/>
      <c:rotY val="0"/>
      <c:rAngAx val="0"/>
    </c:view3D>
    <c:floor>
      <c:thickness val="0"/>
    </c:floor>
    <c:sideWall>
      <c:thickness val="0"/>
    </c:sideWall>
    <c:backWall>
      <c:thickness val="0"/>
    </c:backWall>
    <c:plotArea>
      <c:layout/>
      <c:bar3DChart>
        <c:barDir val="col"/>
        <c:grouping val="stacked"/>
        <c:varyColors val="0"/>
        <c:ser>
          <c:idx val="0"/>
          <c:order val="0"/>
          <c:tx>
            <c:strRef>
              <c:f>Tabulación!$B$29</c:f>
              <c:strCache>
                <c:ptCount val="1"/>
                <c:pt idx="0">
                  <c:v>2: Considera que el funcionario que le atendió su solicitud, tenía todo el conocimiento del servicio requerido? 
</c:v>
                </c:pt>
              </c:strCache>
            </c:strRef>
          </c:tx>
          <c:invertIfNegative val="0"/>
          <c:dLbls>
            <c:dLbl>
              <c:idx val="0"/>
              <c:layout>
                <c:manualLayout>
                  <c:x val="4.2818032077447396E-3"/>
                  <c:y val="-1.0274729800618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3-480E-A0EB-778D73E711D9}"/>
                </c:ext>
              </c:extLst>
            </c:dLbl>
            <c:dLbl>
              <c:idx val="1"/>
              <c:layout>
                <c:manualLayout>
                  <c:x val="1.2519561815336464E-2"/>
                  <c:y val="2.2368685249701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3-480E-A0EB-778D73E711D9}"/>
                </c:ext>
              </c:extLst>
            </c:dLbl>
            <c:dLbl>
              <c:idx val="2"/>
              <c:layout>
                <c:manualLayout>
                  <c:x val="3.309606344150523E-2"/>
                  <c:y val="-2.3001679348817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A3-480E-A0EB-778D73E711D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Tabulación!$B$30:$B$31</c:f>
              <c:strCache>
                <c:ptCount val="2"/>
                <c:pt idx="0">
                  <c:v>SI</c:v>
                </c:pt>
                <c:pt idx="1">
                  <c:v>NO</c:v>
                </c:pt>
              </c:strCache>
            </c:strRef>
          </c:cat>
          <c:val>
            <c:numRef>
              <c:f>Tabulación!$D$30:$D$31</c:f>
              <c:numCache>
                <c:formatCode>0%</c:formatCode>
                <c:ptCount val="2"/>
                <c:pt idx="0">
                  <c:v>1</c:v>
                </c:pt>
                <c:pt idx="1">
                  <c:v>0</c:v>
                </c:pt>
              </c:numCache>
            </c:numRef>
          </c:val>
          <c:extLst>
            <c:ext xmlns:c16="http://schemas.microsoft.com/office/drawing/2014/chart" uri="{C3380CC4-5D6E-409C-BE32-E72D297353CC}">
              <c16:uniqueId val="{00000003-A0A3-480E-A0EB-778D73E711D9}"/>
            </c:ext>
          </c:extLst>
        </c:ser>
        <c:dLbls>
          <c:showLegendKey val="0"/>
          <c:showVal val="1"/>
          <c:showCatName val="0"/>
          <c:showSerName val="0"/>
          <c:showPercent val="0"/>
          <c:showBubbleSize val="0"/>
        </c:dLbls>
        <c:gapWidth val="150"/>
        <c:shape val="box"/>
        <c:axId val="125621760"/>
        <c:axId val="125691776"/>
        <c:axId val="0"/>
      </c:bar3DChart>
      <c:catAx>
        <c:axId val="125621760"/>
        <c:scaling>
          <c:orientation val="minMax"/>
        </c:scaling>
        <c:delete val="0"/>
        <c:axPos val="b"/>
        <c:numFmt formatCode="General" sourceLinked="1"/>
        <c:majorTickMark val="out"/>
        <c:minorTickMark val="none"/>
        <c:tickLblPos val="nextTo"/>
        <c:txPr>
          <a:bodyPr rot="0" vert="horz"/>
          <a:lstStyle/>
          <a:p>
            <a:pPr>
              <a:defRPr/>
            </a:pPr>
            <a:endParaRPr lang="es-CO"/>
          </a:p>
        </c:txPr>
        <c:crossAx val="125691776"/>
        <c:crosses val="autoZero"/>
        <c:auto val="1"/>
        <c:lblAlgn val="ctr"/>
        <c:lblOffset val="100"/>
        <c:noMultiLvlLbl val="0"/>
      </c:catAx>
      <c:valAx>
        <c:axId val="125691776"/>
        <c:scaling>
          <c:orientation val="minMax"/>
        </c:scaling>
        <c:delete val="0"/>
        <c:axPos val="l"/>
        <c:numFmt formatCode="0%" sourceLinked="1"/>
        <c:majorTickMark val="out"/>
        <c:minorTickMark val="none"/>
        <c:tickLblPos val="nextTo"/>
        <c:txPr>
          <a:bodyPr rot="0" vert="horz"/>
          <a:lstStyle/>
          <a:p>
            <a:pPr>
              <a:defRPr/>
            </a:pPr>
            <a:endParaRPr lang="es-CO"/>
          </a:p>
        </c:txPr>
        <c:crossAx val="12562176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s-CO" sz="1600"/>
              <a:t>1: ¿Cuál es su nivel de satisfacción con la atención prestada en la línea amiga del aseo? </a:t>
            </a:r>
            <a:endParaRPr lang="en-US" sz="1600"/>
          </a:p>
        </c:rich>
      </c:tx>
      <c:layout/>
      <c:overlay val="0"/>
    </c:title>
    <c:autoTitleDeleted val="0"/>
    <c:view3D>
      <c:rotX val="0"/>
      <c:rotY val="0"/>
      <c:rAngAx val="0"/>
    </c:view3D>
    <c:floor>
      <c:thickness val="0"/>
    </c:floor>
    <c:sideWall>
      <c:thickness val="0"/>
    </c:sideWall>
    <c:backWall>
      <c:thickness val="0"/>
    </c:backWall>
    <c:plotArea>
      <c:layout/>
      <c:bar3DChart>
        <c:barDir val="col"/>
        <c:grouping val="stacked"/>
        <c:varyColors val="0"/>
        <c:ser>
          <c:idx val="0"/>
          <c:order val="0"/>
          <c:tx>
            <c:strRef>
              <c:f>Tabulación!$B$17</c:f>
              <c:strCache>
                <c:ptCount val="1"/>
                <c:pt idx="0">
                  <c:v>1: ¿Cuál es su nivel de satisfacción con la atención prestada en la línea amiga del aseo?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Tabulación!$B$18:$B$21</c:f>
              <c:strCache>
                <c:ptCount val="4"/>
                <c:pt idx="0">
                  <c:v>BUENO</c:v>
                </c:pt>
                <c:pt idx="1">
                  <c:v>EXCELENTE</c:v>
                </c:pt>
                <c:pt idx="2">
                  <c:v>REGULAR</c:v>
                </c:pt>
                <c:pt idx="3">
                  <c:v>MALO</c:v>
                </c:pt>
              </c:strCache>
            </c:strRef>
          </c:cat>
          <c:val>
            <c:numRef>
              <c:f>Tabulación!$D$18:$D$21</c:f>
              <c:numCache>
                <c:formatCode>0%</c:formatCode>
                <c:ptCount val="4"/>
                <c:pt idx="0">
                  <c:v>0.2620689655172414</c:v>
                </c:pt>
                <c:pt idx="1">
                  <c:v>0.73793103448275865</c:v>
                </c:pt>
                <c:pt idx="2">
                  <c:v>0</c:v>
                </c:pt>
                <c:pt idx="3">
                  <c:v>0</c:v>
                </c:pt>
              </c:numCache>
            </c:numRef>
          </c:val>
          <c:extLst>
            <c:ext xmlns:c16="http://schemas.microsoft.com/office/drawing/2014/chart" uri="{C3380CC4-5D6E-409C-BE32-E72D297353CC}">
              <c16:uniqueId val="{00000000-1800-40AB-905E-599216AE295A}"/>
            </c:ext>
          </c:extLst>
        </c:ser>
        <c:dLbls>
          <c:showLegendKey val="0"/>
          <c:showVal val="1"/>
          <c:showCatName val="0"/>
          <c:showSerName val="0"/>
          <c:showPercent val="0"/>
          <c:showBubbleSize val="0"/>
        </c:dLbls>
        <c:gapWidth val="150"/>
        <c:shape val="box"/>
        <c:axId val="131985792"/>
        <c:axId val="131988096"/>
        <c:axId val="0"/>
      </c:bar3DChart>
      <c:catAx>
        <c:axId val="131985792"/>
        <c:scaling>
          <c:orientation val="minMax"/>
        </c:scaling>
        <c:delete val="0"/>
        <c:axPos val="b"/>
        <c:numFmt formatCode="General" sourceLinked="1"/>
        <c:majorTickMark val="out"/>
        <c:minorTickMark val="none"/>
        <c:tickLblPos val="nextTo"/>
        <c:txPr>
          <a:bodyPr rot="0" vert="horz"/>
          <a:lstStyle/>
          <a:p>
            <a:pPr>
              <a:defRPr/>
            </a:pPr>
            <a:endParaRPr lang="es-CO"/>
          </a:p>
        </c:txPr>
        <c:crossAx val="131988096"/>
        <c:crosses val="autoZero"/>
        <c:auto val="1"/>
        <c:lblAlgn val="ctr"/>
        <c:lblOffset val="100"/>
        <c:noMultiLvlLbl val="0"/>
      </c:catAx>
      <c:valAx>
        <c:axId val="131988096"/>
        <c:scaling>
          <c:orientation val="minMax"/>
        </c:scaling>
        <c:delete val="0"/>
        <c:axPos val="l"/>
        <c:numFmt formatCode="0%" sourceLinked="1"/>
        <c:majorTickMark val="out"/>
        <c:minorTickMark val="none"/>
        <c:tickLblPos val="nextTo"/>
        <c:txPr>
          <a:bodyPr rot="0" vert="horz"/>
          <a:lstStyle/>
          <a:p>
            <a:pPr>
              <a:defRPr/>
            </a:pPr>
            <a:endParaRPr lang="es-CO"/>
          </a:p>
        </c:txPr>
        <c:crossAx val="13198579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s-CO" sz="1600"/>
              <a:t>3: ¿Califique la calidad en la prestación del servicio por parte de Emvarias? </a:t>
            </a:r>
            <a:endParaRPr lang="en-US" sz="1600"/>
          </a:p>
        </c:rich>
      </c:tx>
      <c:overlay val="0"/>
    </c:title>
    <c:autoTitleDeleted val="0"/>
    <c:view3D>
      <c:rotX val="0"/>
      <c:rotY val="0"/>
      <c:rAngAx val="0"/>
    </c:view3D>
    <c:floor>
      <c:thickness val="0"/>
    </c:floor>
    <c:sideWall>
      <c:thickness val="0"/>
    </c:sideWall>
    <c:backWall>
      <c:thickness val="0"/>
    </c:backWall>
    <c:plotArea>
      <c:layout/>
      <c:bar3DChart>
        <c:barDir val="col"/>
        <c:grouping val="stacked"/>
        <c:varyColors val="0"/>
        <c:ser>
          <c:idx val="0"/>
          <c:order val="0"/>
          <c:tx>
            <c:strRef>
              <c:f>Tabulación!$B$17</c:f>
              <c:strCache>
                <c:ptCount val="1"/>
                <c:pt idx="0">
                  <c:v>1: ¿Cuál es su nivel de satisfacción con la atención prestada en la línea amiga del aseo?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Tabulación!$B$44:$B$47</c:f>
              <c:strCache>
                <c:ptCount val="4"/>
                <c:pt idx="0">
                  <c:v>BUENO</c:v>
                </c:pt>
                <c:pt idx="1">
                  <c:v>EXCELENTE</c:v>
                </c:pt>
                <c:pt idx="2">
                  <c:v>REGULAR</c:v>
                </c:pt>
                <c:pt idx="3">
                  <c:v>MALO</c:v>
                </c:pt>
              </c:strCache>
            </c:strRef>
          </c:cat>
          <c:val>
            <c:numRef>
              <c:f>Tabulación!$D$44:$D$47</c:f>
              <c:numCache>
                <c:formatCode>0%</c:formatCode>
                <c:ptCount val="4"/>
                <c:pt idx="0">
                  <c:v>0.31034482758620691</c:v>
                </c:pt>
                <c:pt idx="1">
                  <c:v>0.66206896551724137</c:v>
                </c:pt>
                <c:pt idx="2">
                  <c:v>2.7586206896551724E-2</c:v>
                </c:pt>
                <c:pt idx="3">
                  <c:v>0</c:v>
                </c:pt>
              </c:numCache>
            </c:numRef>
          </c:val>
          <c:extLst>
            <c:ext xmlns:c16="http://schemas.microsoft.com/office/drawing/2014/chart" uri="{C3380CC4-5D6E-409C-BE32-E72D297353CC}">
              <c16:uniqueId val="{00000000-54E5-49E2-90DF-24E02E40CEE4}"/>
            </c:ext>
          </c:extLst>
        </c:ser>
        <c:dLbls>
          <c:showLegendKey val="0"/>
          <c:showVal val="1"/>
          <c:showCatName val="0"/>
          <c:showSerName val="0"/>
          <c:showPercent val="0"/>
          <c:showBubbleSize val="0"/>
        </c:dLbls>
        <c:gapWidth val="150"/>
        <c:shape val="box"/>
        <c:axId val="132530944"/>
        <c:axId val="132532864"/>
        <c:axId val="0"/>
      </c:bar3DChart>
      <c:catAx>
        <c:axId val="132530944"/>
        <c:scaling>
          <c:orientation val="minMax"/>
        </c:scaling>
        <c:delete val="0"/>
        <c:axPos val="b"/>
        <c:numFmt formatCode="General" sourceLinked="1"/>
        <c:majorTickMark val="out"/>
        <c:minorTickMark val="none"/>
        <c:tickLblPos val="nextTo"/>
        <c:txPr>
          <a:bodyPr rot="0" vert="horz"/>
          <a:lstStyle/>
          <a:p>
            <a:pPr>
              <a:defRPr/>
            </a:pPr>
            <a:endParaRPr lang="es-CO"/>
          </a:p>
        </c:txPr>
        <c:crossAx val="132532864"/>
        <c:crosses val="autoZero"/>
        <c:auto val="1"/>
        <c:lblAlgn val="ctr"/>
        <c:lblOffset val="100"/>
        <c:noMultiLvlLbl val="0"/>
      </c:catAx>
      <c:valAx>
        <c:axId val="132532864"/>
        <c:scaling>
          <c:orientation val="minMax"/>
        </c:scaling>
        <c:delete val="0"/>
        <c:axPos val="l"/>
        <c:numFmt formatCode="0%" sourceLinked="1"/>
        <c:majorTickMark val="out"/>
        <c:minorTickMark val="none"/>
        <c:tickLblPos val="nextTo"/>
        <c:txPr>
          <a:bodyPr rot="0" vert="horz"/>
          <a:lstStyle/>
          <a:p>
            <a:pPr>
              <a:defRPr/>
            </a:pPr>
            <a:endParaRPr lang="es-CO"/>
          </a:p>
        </c:txPr>
        <c:crossAx val="13253094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s-CO" sz="1600"/>
              <a:t> 4: Como califica el tiempo que tuvo que esperar para ser atendida su solicitud?</a:t>
            </a:r>
            <a:endParaRPr lang="en-US" sz="1600"/>
          </a:p>
        </c:rich>
      </c:tx>
      <c:overlay val="0"/>
    </c:title>
    <c:autoTitleDeleted val="0"/>
    <c:view3D>
      <c:rotX val="0"/>
      <c:rotY val="0"/>
      <c:rAngAx val="0"/>
    </c:view3D>
    <c:floor>
      <c:thickness val="0"/>
    </c:floor>
    <c:sideWall>
      <c:thickness val="0"/>
    </c:sideWall>
    <c:backWall>
      <c:thickness val="0"/>
    </c:backWall>
    <c:plotArea>
      <c:layout/>
      <c:bar3DChart>
        <c:barDir val="col"/>
        <c:grouping val="stacked"/>
        <c:varyColors val="0"/>
        <c:ser>
          <c:idx val="0"/>
          <c:order val="0"/>
          <c:tx>
            <c:strRef>
              <c:f>Tabulación!$B$17</c:f>
              <c:strCache>
                <c:ptCount val="1"/>
                <c:pt idx="0">
                  <c:v>1: ¿Cuál es su nivel de satisfacción con la atención prestada en la línea amiga del aseo?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Tabulación!$B$61:$B$64</c:f>
              <c:strCache>
                <c:ptCount val="4"/>
                <c:pt idx="0">
                  <c:v>BUENO</c:v>
                </c:pt>
                <c:pt idx="1">
                  <c:v>EXCELENTE</c:v>
                </c:pt>
                <c:pt idx="2">
                  <c:v>REGULAR</c:v>
                </c:pt>
                <c:pt idx="3">
                  <c:v>MALO</c:v>
                </c:pt>
              </c:strCache>
            </c:strRef>
          </c:cat>
          <c:val>
            <c:numRef>
              <c:f>Tabulación!$D$61:$D$64</c:f>
              <c:numCache>
                <c:formatCode>0%</c:formatCode>
                <c:ptCount val="4"/>
                <c:pt idx="0">
                  <c:v>0.3724137931034483</c:v>
                </c:pt>
                <c:pt idx="1">
                  <c:v>0.51034482758620692</c:v>
                </c:pt>
                <c:pt idx="2">
                  <c:v>9.6551724137931033E-2</c:v>
                </c:pt>
                <c:pt idx="3">
                  <c:v>2.0689655172413793E-2</c:v>
                </c:pt>
              </c:numCache>
            </c:numRef>
          </c:val>
          <c:extLst>
            <c:ext xmlns:c16="http://schemas.microsoft.com/office/drawing/2014/chart" uri="{C3380CC4-5D6E-409C-BE32-E72D297353CC}">
              <c16:uniqueId val="{00000000-94F9-4D55-8F76-E04548AB29C9}"/>
            </c:ext>
          </c:extLst>
        </c:ser>
        <c:dLbls>
          <c:showLegendKey val="0"/>
          <c:showVal val="1"/>
          <c:showCatName val="0"/>
          <c:showSerName val="0"/>
          <c:showPercent val="0"/>
          <c:showBubbleSize val="0"/>
        </c:dLbls>
        <c:gapWidth val="150"/>
        <c:shape val="box"/>
        <c:axId val="135464064"/>
        <c:axId val="135465600"/>
        <c:axId val="0"/>
      </c:bar3DChart>
      <c:catAx>
        <c:axId val="135464064"/>
        <c:scaling>
          <c:orientation val="minMax"/>
        </c:scaling>
        <c:delete val="0"/>
        <c:axPos val="b"/>
        <c:numFmt formatCode="General" sourceLinked="1"/>
        <c:majorTickMark val="out"/>
        <c:minorTickMark val="none"/>
        <c:tickLblPos val="nextTo"/>
        <c:txPr>
          <a:bodyPr rot="0" vert="horz"/>
          <a:lstStyle/>
          <a:p>
            <a:pPr>
              <a:defRPr/>
            </a:pPr>
            <a:endParaRPr lang="es-CO"/>
          </a:p>
        </c:txPr>
        <c:crossAx val="135465600"/>
        <c:crosses val="autoZero"/>
        <c:auto val="1"/>
        <c:lblAlgn val="ctr"/>
        <c:lblOffset val="100"/>
        <c:noMultiLvlLbl val="0"/>
      </c:catAx>
      <c:valAx>
        <c:axId val="135465600"/>
        <c:scaling>
          <c:orientation val="minMax"/>
        </c:scaling>
        <c:delete val="0"/>
        <c:axPos val="l"/>
        <c:numFmt formatCode="0%" sourceLinked="1"/>
        <c:majorTickMark val="out"/>
        <c:minorTickMark val="none"/>
        <c:tickLblPos val="nextTo"/>
        <c:txPr>
          <a:bodyPr rot="0" vert="horz"/>
          <a:lstStyle/>
          <a:p>
            <a:pPr>
              <a:defRPr/>
            </a:pPr>
            <a:endParaRPr lang="es-CO"/>
          </a:p>
        </c:txPr>
        <c:crossAx val="13546406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O"/>
              <a:t>Satisfacción </a:t>
            </a:r>
          </a:p>
        </c:rich>
      </c:tx>
      <c:layout>
        <c:manualLayout>
          <c:xMode val="edge"/>
          <c:yMode val="edge"/>
          <c:x val="0.43936513427885693"/>
          <c:y val="2.5493664760837621E-2"/>
        </c:manualLayout>
      </c:layout>
      <c:overlay val="1"/>
    </c:title>
    <c:autoTitleDeleted val="0"/>
    <c:plotArea>
      <c:layout>
        <c:manualLayout>
          <c:layoutTarget val="inner"/>
          <c:xMode val="edge"/>
          <c:yMode val="edge"/>
          <c:x val="4.4548931383577052E-2"/>
          <c:y val="9.7590981822485406E-2"/>
          <c:w val="0.93005424321959751"/>
          <c:h val="0.78088390318114853"/>
        </c:manualLayout>
      </c:layout>
      <c:barChart>
        <c:barDir val="col"/>
        <c:grouping val="clustered"/>
        <c:varyColors val="0"/>
        <c:ser>
          <c:idx val="0"/>
          <c:order val="0"/>
          <c:invertIfNegative val="0"/>
          <c:dPt>
            <c:idx val="4"/>
            <c:invertIfNegative val="0"/>
            <c:bubble3D val="0"/>
            <c:extLst>
              <c:ext xmlns:c16="http://schemas.microsoft.com/office/drawing/2014/chart" uri="{C3380CC4-5D6E-409C-BE32-E72D297353CC}">
                <c16:uniqueId val="{00000000-F462-4729-86B8-B8E0014F0067}"/>
              </c:ext>
            </c:extLst>
          </c:dPt>
          <c:dPt>
            <c:idx val="5"/>
            <c:invertIfNegative val="0"/>
            <c:bubble3D val="0"/>
            <c:extLst>
              <c:ext xmlns:c16="http://schemas.microsoft.com/office/drawing/2014/chart" uri="{C3380CC4-5D6E-409C-BE32-E72D297353CC}">
                <c16:uniqueId val="{00000001-F462-4729-86B8-B8E0014F0067}"/>
              </c:ext>
            </c:extLst>
          </c:dPt>
          <c:dPt>
            <c:idx val="6"/>
            <c:invertIfNegative val="0"/>
            <c:bubble3D val="0"/>
            <c:extLst>
              <c:ext xmlns:c16="http://schemas.microsoft.com/office/drawing/2014/chart" uri="{C3380CC4-5D6E-409C-BE32-E72D297353CC}">
                <c16:uniqueId val="{00000002-F462-4729-86B8-B8E0014F0067}"/>
              </c:ext>
            </c:extLst>
          </c:dPt>
          <c:dPt>
            <c:idx val="7"/>
            <c:invertIfNegative val="0"/>
            <c:bubble3D val="0"/>
            <c:extLst>
              <c:ext xmlns:c16="http://schemas.microsoft.com/office/drawing/2014/chart" uri="{C3380CC4-5D6E-409C-BE32-E72D297353CC}">
                <c16:uniqueId val="{00000003-F462-4729-86B8-B8E0014F006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'Detalle por zonas'!$B$14:$B$17</c:f>
              <c:strCache>
                <c:ptCount val="4"/>
                <c:pt idx="0">
                  <c:v>BUENO</c:v>
                </c:pt>
                <c:pt idx="1">
                  <c:v>EXCELENTE</c:v>
                </c:pt>
                <c:pt idx="2">
                  <c:v>MALO</c:v>
                </c:pt>
                <c:pt idx="3">
                  <c:v>REGULAR</c:v>
                </c:pt>
              </c:strCache>
            </c:strRef>
          </c:cat>
          <c:val>
            <c:numRef>
              <c:f>'Detalle por zonas'!$C$14:$C$17</c:f>
              <c:numCache>
                <c:formatCode>0%</c:formatCode>
                <c:ptCount val="4"/>
                <c:pt idx="0">
                  <c:v>0.2620689655172414</c:v>
                </c:pt>
                <c:pt idx="1">
                  <c:v>0.73793103448275865</c:v>
                </c:pt>
                <c:pt idx="2">
                  <c:v>0</c:v>
                </c:pt>
                <c:pt idx="3">
                  <c:v>0</c:v>
                </c:pt>
              </c:numCache>
            </c:numRef>
          </c:val>
          <c:extLst>
            <c:ext xmlns:c16="http://schemas.microsoft.com/office/drawing/2014/chart" uri="{C3380CC4-5D6E-409C-BE32-E72D297353CC}">
              <c16:uniqueId val="{00000004-F462-4729-86B8-B8E0014F0067}"/>
            </c:ext>
          </c:extLst>
        </c:ser>
        <c:dLbls>
          <c:showLegendKey val="0"/>
          <c:showVal val="1"/>
          <c:showCatName val="0"/>
          <c:showSerName val="0"/>
          <c:showPercent val="0"/>
          <c:showBubbleSize val="0"/>
        </c:dLbls>
        <c:gapWidth val="150"/>
        <c:axId val="153433984"/>
        <c:axId val="153435520"/>
      </c:barChart>
      <c:catAx>
        <c:axId val="153433984"/>
        <c:scaling>
          <c:orientation val="minMax"/>
        </c:scaling>
        <c:delete val="0"/>
        <c:axPos val="b"/>
        <c:numFmt formatCode="General" sourceLinked="0"/>
        <c:majorTickMark val="none"/>
        <c:minorTickMark val="none"/>
        <c:tickLblPos val="nextTo"/>
        <c:crossAx val="153435520"/>
        <c:crosses val="autoZero"/>
        <c:auto val="1"/>
        <c:lblAlgn val="ctr"/>
        <c:lblOffset val="100"/>
        <c:noMultiLvlLbl val="0"/>
      </c:catAx>
      <c:valAx>
        <c:axId val="153435520"/>
        <c:scaling>
          <c:orientation val="minMax"/>
        </c:scaling>
        <c:delete val="0"/>
        <c:axPos val="l"/>
        <c:numFmt formatCode="0%" sourceLinked="1"/>
        <c:majorTickMark val="none"/>
        <c:minorTickMark val="none"/>
        <c:tickLblPos val="nextTo"/>
        <c:crossAx val="15343398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Todas las Solicitudes</a:t>
            </a:r>
          </a:p>
        </c:rich>
      </c:tx>
      <c:layout>
        <c:manualLayout>
          <c:xMode val="edge"/>
          <c:yMode val="edge"/>
          <c:x val="0.43835420198518432"/>
          <c:y val="2.8691984393367859E-2"/>
        </c:manualLayout>
      </c:layout>
      <c:overlay val="0"/>
    </c:title>
    <c:autoTitleDeleted val="0"/>
    <c:plotArea>
      <c:layout>
        <c:manualLayout>
          <c:layoutTarget val="inner"/>
          <c:xMode val="edge"/>
          <c:yMode val="edge"/>
          <c:x val="7.443775492030176E-2"/>
          <c:y val="0.17505100370782142"/>
          <c:w val="0.90659432637689474"/>
          <c:h val="0.38313696082802368"/>
        </c:manualLayout>
      </c:layout>
      <c:barChart>
        <c:barDir val="col"/>
        <c:grouping val="clustered"/>
        <c:varyColors val="0"/>
        <c:ser>
          <c:idx val="0"/>
          <c:order val="0"/>
          <c:tx>
            <c:strRef>
              <c:f>'Detalle por zonas'!$B$91</c:f>
              <c:strCache>
                <c:ptCount val="1"/>
                <c:pt idx="0">
                  <c:v>Solicitudes De Servicios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'Detalle por zonas'!$B$92:$B$105</c:f>
              <c:strCache>
                <c:ptCount val="12"/>
                <c:pt idx="0">
                  <c:v>RECOLECCION DE COLCHONES Y OTROS MUEBLES</c:v>
                </c:pt>
                <c:pt idx="1">
                  <c:v>RECOLECCION, VIDRIOS, TELAS, U OTROS RESIDUOS ORDINARIOS</c:v>
                </c:pt>
                <c:pt idx="2">
                  <c:v>RECOLECCION ESCOMBROS DOMICILIARIOS</c:v>
                </c:pt>
                <c:pt idx="3">
                  <c:v>RECOLECCION ESCOMBROS CLANDESTINOS</c:v>
                </c:pt>
                <c:pt idx="4">
                  <c:v>RECOLECCION ANIMALES MUERTOS</c:v>
                </c:pt>
                <c:pt idx="5">
                  <c:v>SOLICITUD CORTE DE CESPED</c:v>
                </c:pt>
                <c:pt idx="6">
                  <c:v>RECOLECCION RESIDUOS ORDINARIOS</c:v>
                </c:pt>
                <c:pt idx="7">
                  <c:v>SERVICIO ESPECIAL BARRIDO Y LIMPIEZA</c:v>
                </c:pt>
                <c:pt idx="8">
                  <c:v>RECOLECCION RESIDUOS VEGETALES</c:v>
                </c:pt>
                <c:pt idx="9">
                  <c:v>RECOLECCION RESIDUOS HOSPITALARIOS</c:v>
                </c:pt>
                <c:pt idx="10">
                  <c:v>SOLICTUD PODA DE ARBOLES</c:v>
                </c:pt>
                <c:pt idx="11">
                  <c:v>SERVICIO ESPECIAL LAVADO DE VIAS</c:v>
                </c:pt>
              </c:strCache>
            </c:strRef>
          </c:cat>
          <c:val>
            <c:numRef>
              <c:f>'Detalle por zonas'!$D$92:$D$105</c:f>
              <c:numCache>
                <c:formatCode>0%</c:formatCode>
                <c:ptCount val="12"/>
                <c:pt idx="0">
                  <c:v>0.29955947136563876</c:v>
                </c:pt>
                <c:pt idx="1">
                  <c:v>0.22687224669603523</c:v>
                </c:pt>
                <c:pt idx="2">
                  <c:v>0.1277533039647577</c:v>
                </c:pt>
                <c:pt idx="3">
                  <c:v>5.7268722466960353E-2</c:v>
                </c:pt>
                <c:pt idx="4">
                  <c:v>5.0660792951541848E-2</c:v>
                </c:pt>
                <c:pt idx="5">
                  <c:v>3.3039647577092511E-2</c:v>
                </c:pt>
                <c:pt idx="6">
                  <c:v>5.9471365638766517E-2</c:v>
                </c:pt>
                <c:pt idx="7">
                  <c:v>3.9647577092511016E-2</c:v>
                </c:pt>
                <c:pt idx="8">
                  <c:v>4.185022026431718E-2</c:v>
                </c:pt>
                <c:pt idx="9">
                  <c:v>4.405286343612335E-2</c:v>
                </c:pt>
                <c:pt idx="10">
                  <c:v>1.1013215859030838E-2</c:v>
                </c:pt>
                <c:pt idx="11">
                  <c:v>6.6079295154185024E-3</c:v>
                </c:pt>
              </c:numCache>
            </c:numRef>
          </c:val>
          <c:extLst>
            <c:ext xmlns:c16="http://schemas.microsoft.com/office/drawing/2014/chart" uri="{C3380CC4-5D6E-409C-BE32-E72D297353CC}">
              <c16:uniqueId val="{00000000-72AF-42F1-A908-AFB981A55760}"/>
            </c:ext>
          </c:extLst>
        </c:ser>
        <c:dLbls>
          <c:showLegendKey val="0"/>
          <c:showVal val="1"/>
          <c:showCatName val="0"/>
          <c:showSerName val="0"/>
          <c:showPercent val="0"/>
          <c:showBubbleSize val="0"/>
        </c:dLbls>
        <c:gapWidth val="150"/>
        <c:axId val="155190400"/>
        <c:axId val="155191936"/>
      </c:barChart>
      <c:catAx>
        <c:axId val="155190400"/>
        <c:scaling>
          <c:orientation val="minMax"/>
        </c:scaling>
        <c:delete val="0"/>
        <c:axPos val="b"/>
        <c:numFmt formatCode="General" sourceLinked="1"/>
        <c:majorTickMark val="none"/>
        <c:minorTickMark val="none"/>
        <c:tickLblPos val="nextTo"/>
        <c:crossAx val="155191936"/>
        <c:crosses val="autoZero"/>
        <c:auto val="1"/>
        <c:lblAlgn val="ctr"/>
        <c:lblOffset val="100"/>
        <c:noMultiLvlLbl val="0"/>
      </c:catAx>
      <c:valAx>
        <c:axId val="155191936"/>
        <c:scaling>
          <c:orientation val="minMax"/>
        </c:scaling>
        <c:delete val="0"/>
        <c:axPos val="l"/>
        <c:numFmt formatCode="0%" sourceLinked="1"/>
        <c:majorTickMark val="none"/>
        <c:minorTickMark val="none"/>
        <c:tickLblPos val="nextTo"/>
        <c:crossAx val="15519040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O"/>
              <a:t>Calidad del servicio</a:t>
            </a:r>
          </a:p>
        </c:rich>
      </c:tx>
      <c:layout>
        <c:manualLayout>
          <c:xMode val="edge"/>
          <c:yMode val="edge"/>
          <c:x val="0.45706742370546483"/>
          <c:y val="1.6100178059417275E-3"/>
        </c:manualLayout>
      </c:layout>
      <c:overlay val="1"/>
    </c:title>
    <c:autoTitleDeleted val="0"/>
    <c:plotArea>
      <c:layout>
        <c:manualLayout>
          <c:layoutTarget val="inner"/>
          <c:xMode val="edge"/>
          <c:yMode val="edge"/>
          <c:x val="6.9945765522530373E-2"/>
          <c:y val="0.11281279499369981"/>
          <c:w val="0.93005424321959751"/>
          <c:h val="0.76718888326638723"/>
        </c:manualLayout>
      </c:layout>
      <c:barChart>
        <c:barDir val="col"/>
        <c:grouping val="clustered"/>
        <c:varyColors val="0"/>
        <c:ser>
          <c:idx val="0"/>
          <c:order val="0"/>
          <c:invertIfNegative val="0"/>
          <c:dPt>
            <c:idx val="4"/>
            <c:invertIfNegative val="0"/>
            <c:bubble3D val="0"/>
            <c:extLst>
              <c:ext xmlns:c16="http://schemas.microsoft.com/office/drawing/2014/chart" uri="{C3380CC4-5D6E-409C-BE32-E72D297353CC}">
                <c16:uniqueId val="{00000000-CE36-4A14-94B1-B756AD7F7B87}"/>
              </c:ext>
            </c:extLst>
          </c:dPt>
          <c:dPt>
            <c:idx val="5"/>
            <c:invertIfNegative val="0"/>
            <c:bubble3D val="0"/>
            <c:extLst>
              <c:ext xmlns:c16="http://schemas.microsoft.com/office/drawing/2014/chart" uri="{C3380CC4-5D6E-409C-BE32-E72D297353CC}">
                <c16:uniqueId val="{00000001-CE36-4A14-94B1-B756AD7F7B87}"/>
              </c:ext>
            </c:extLst>
          </c:dPt>
          <c:dPt>
            <c:idx val="6"/>
            <c:invertIfNegative val="0"/>
            <c:bubble3D val="0"/>
            <c:extLst>
              <c:ext xmlns:c16="http://schemas.microsoft.com/office/drawing/2014/chart" uri="{C3380CC4-5D6E-409C-BE32-E72D297353CC}">
                <c16:uniqueId val="{00000002-CE36-4A14-94B1-B756AD7F7B87}"/>
              </c:ext>
            </c:extLst>
          </c:dPt>
          <c:dPt>
            <c:idx val="7"/>
            <c:invertIfNegative val="0"/>
            <c:bubble3D val="0"/>
            <c:extLst>
              <c:ext xmlns:c16="http://schemas.microsoft.com/office/drawing/2014/chart" uri="{C3380CC4-5D6E-409C-BE32-E72D297353CC}">
                <c16:uniqueId val="{00000003-CE36-4A14-94B1-B756AD7F7B8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'Detalle por zonas'!$B$42:$B$45</c:f>
              <c:strCache>
                <c:ptCount val="4"/>
                <c:pt idx="0">
                  <c:v>BUENO</c:v>
                </c:pt>
                <c:pt idx="1">
                  <c:v>EXCELENTE</c:v>
                </c:pt>
                <c:pt idx="2">
                  <c:v>MALO</c:v>
                </c:pt>
                <c:pt idx="3">
                  <c:v>REGULAR</c:v>
                </c:pt>
              </c:strCache>
            </c:strRef>
          </c:cat>
          <c:val>
            <c:numRef>
              <c:f>'Detalle por zonas'!$C$42:$C$45</c:f>
              <c:numCache>
                <c:formatCode>0%</c:formatCode>
                <c:ptCount val="4"/>
                <c:pt idx="0">
                  <c:v>0.31034482758620691</c:v>
                </c:pt>
                <c:pt idx="1">
                  <c:v>0.66206896551724137</c:v>
                </c:pt>
                <c:pt idx="2">
                  <c:v>0</c:v>
                </c:pt>
                <c:pt idx="3">
                  <c:v>2.7586206896551724E-2</c:v>
                </c:pt>
              </c:numCache>
            </c:numRef>
          </c:val>
          <c:extLst>
            <c:ext xmlns:c16="http://schemas.microsoft.com/office/drawing/2014/chart" uri="{C3380CC4-5D6E-409C-BE32-E72D297353CC}">
              <c16:uniqueId val="{00000004-CE36-4A14-94B1-B756AD7F7B87}"/>
            </c:ext>
          </c:extLst>
        </c:ser>
        <c:dLbls>
          <c:showLegendKey val="0"/>
          <c:showVal val="1"/>
          <c:showCatName val="0"/>
          <c:showSerName val="0"/>
          <c:showPercent val="0"/>
          <c:showBubbleSize val="0"/>
        </c:dLbls>
        <c:gapWidth val="150"/>
        <c:axId val="188003456"/>
        <c:axId val="188004992"/>
      </c:barChart>
      <c:catAx>
        <c:axId val="188003456"/>
        <c:scaling>
          <c:orientation val="minMax"/>
        </c:scaling>
        <c:delete val="0"/>
        <c:axPos val="b"/>
        <c:numFmt formatCode="General" sourceLinked="0"/>
        <c:majorTickMark val="none"/>
        <c:minorTickMark val="none"/>
        <c:tickLblPos val="nextTo"/>
        <c:crossAx val="188004992"/>
        <c:crosses val="autoZero"/>
        <c:auto val="1"/>
        <c:lblAlgn val="ctr"/>
        <c:lblOffset val="100"/>
        <c:noMultiLvlLbl val="0"/>
      </c:catAx>
      <c:valAx>
        <c:axId val="188004992"/>
        <c:scaling>
          <c:orientation val="minMax"/>
        </c:scaling>
        <c:delete val="0"/>
        <c:axPos val="l"/>
        <c:numFmt formatCode="0%" sourceLinked="1"/>
        <c:majorTickMark val="none"/>
        <c:minorTickMark val="none"/>
        <c:tickLblPos val="nextTo"/>
        <c:crossAx val="188003456"/>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O"/>
              <a:t>Tiempo para ser atendido</a:t>
            </a:r>
          </a:p>
        </c:rich>
      </c:tx>
      <c:layout>
        <c:manualLayout>
          <c:xMode val="edge"/>
          <c:yMode val="edge"/>
          <c:x val="0.44323015163481461"/>
          <c:y val="1.3728715655131851E-2"/>
        </c:manualLayout>
      </c:layout>
      <c:overlay val="1"/>
    </c:title>
    <c:autoTitleDeleted val="0"/>
    <c:plotArea>
      <c:layout>
        <c:manualLayout>
          <c:layoutTarget val="inner"/>
          <c:xMode val="edge"/>
          <c:yMode val="edge"/>
          <c:x val="5.2485445879945733E-2"/>
          <c:y val="5.7194801106886239E-2"/>
          <c:w val="0.9300542344774696"/>
          <c:h val="0.81375121993563448"/>
        </c:manualLayout>
      </c:layout>
      <c:barChart>
        <c:barDir val="col"/>
        <c:grouping val="clustered"/>
        <c:varyColors val="0"/>
        <c:ser>
          <c:idx val="0"/>
          <c:order val="0"/>
          <c:invertIfNegative val="0"/>
          <c:dPt>
            <c:idx val="4"/>
            <c:invertIfNegative val="0"/>
            <c:bubble3D val="0"/>
            <c:extLst>
              <c:ext xmlns:c16="http://schemas.microsoft.com/office/drawing/2014/chart" uri="{C3380CC4-5D6E-409C-BE32-E72D297353CC}">
                <c16:uniqueId val="{00000000-1E0C-43A7-9227-8BADDF439A2B}"/>
              </c:ext>
            </c:extLst>
          </c:dPt>
          <c:dPt>
            <c:idx val="5"/>
            <c:invertIfNegative val="0"/>
            <c:bubble3D val="0"/>
            <c:extLst>
              <c:ext xmlns:c16="http://schemas.microsoft.com/office/drawing/2014/chart" uri="{C3380CC4-5D6E-409C-BE32-E72D297353CC}">
                <c16:uniqueId val="{00000001-1E0C-43A7-9227-8BADDF439A2B}"/>
              </c:ext>
            </c:extLst>
          </c:dPt>
          <c:dPt>
            <c:idx val="6"/>
            <c:invertIfNegative val="0"/>
            <c:bubble3D val="0"/>
            <c:extLst>
              <c:ext xmlns:c16="http://schemas.microsoft.com/office/drawing/2014/chart" uri="{C3380CC4-5D6E-409C-BE32-E72D297353CC}">
                <c16:uniqueId val="{00000002-1E0C-43A7-9227-8BADDF439A2B}"/>
              </c:ext>
            </c:extLst>
          </c:dPt>
          <c:dPt>
            <c:idx val="7"/>
            <c:invertIfNegative val="0"/>
            <c:bubble3D val="0"/>
            <c:extLst>
              <c:ext xmlns:c16="http://schemas.microsoft.com/office/drawing/2014/chart" uri="{C3380CC4-5D6E-409C-BE32-E72D297353CC}">
                <c16:uniqueId val="{00000003-1E0C-43A7-9227-8BADDF439A2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'Detalle por zonas'!$B$55:$B$58</c:f>
              <c:strCache>
                <c:ptCount val="4"/>
                <c:pt idx="0">
                  <c:v>BUENO</c:v>
                </c:pt>
                <c:pt idx="1">
                  <c:v>EXCELENTE</c:v>
                </c:pt>
                <c:pt idx="2">
                  <c:v>MALO</c:v>
                </c:pt>
                <c:pt idx="3">
                  <c:v>REGULAR</c:v>
                </c:pt>
              </c:strCache>
            </c:strRef>
          </c:cat>
          <c:val>
            <c:numRef>
              <c:f>'Detalle por zonas'!$C$55:$C$58</c:f>
              <c:numCache>
                <c:formatCode>0%</c:formatCode>
                <c:ptCount val="4"/>
                <c:pt idx="0">
                  <c:v>0.3724137931034483</c:v>
                </c:pt>
                <c:pt idx="1">
                  <c:v>0.51034482758620692</c:v>
                </c:pt>
                <c:pt idx="2">
                  <c:v>2.0689655172413793E-2</c:v>
                </c:pt>
                <c:pt idx="3">
                  <c:v>9.8591549295774641E-2</c:v>
                </c:pt>
              </c:numCache>
            </c:numRef>
          </c:val>
          <c:extLst>
            <c:ext xmlns:c16="http://schemas.microsoft.com/office/drawing/2014/chart" uri="{C3380CC4-5D6E-409C-BE32-E72D297353CC}">
              <c16:uniqueId val="{00000004-1E0C-43A7-9227-8BADDF439A2B}"/>
            </c:ext>
          </c:extLst>
        </c:ser>
        <c:dLbls>
          <c:showLegendKey val="0"/>
          <c:showVal val="1"/>
          <c:showCatName val="0"/>
          <c:showSerName val="0"/>
          <c:showPercent val="0"/>
          <c:showBubbleSize val="0"/>
        </c:dLbls>
        <c:gapWidth val="150"/>
        <c:axId val="269269248"/>
        <c:axId val="270589952"/>
      </c:barChart>
      <c:catAx>
        <c:axId val="269269248"/>
        <c:scaling>
          <c:orientation val="minMax"/>
        </c:scaling>
        <c:delete val="0"/>
        <c:axPos val="b"/>
        <c:numFmt formatCode="General" sourceLinked="0"/>
        <c:majorTickMark val="none"/>
        <c:minorTickMark val="none"/>
        <c:tickLblPos val="nextTo"/>
        <c:crossAx val="270589952"/>
        <c:crosses val="autoZero"/>
        <c:auto val="1"/>
        <c:lblAlgn val="ctr"/>
        <c:lblOffset val="100"/>
        <c:noMultiLvlLbl val="0"/>
      </c:catAx>
      <c:valAx>
        <c:axId val="270589952"/>
        <c:scaling>
          <c:orientation val="minMax"/>
        </c:scaling>
        <c:delete val="0"/>
        <c:axPos val="l"/>
        <c:numFmt formatCode="0%" sourceLinked="1"/>
        <c:majorTickMark val="none"/>
        <c:minorTickMark val="none"/>
        <c:tickLblPos val="nextTo"/>
        <c:crossAx val="2692692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image" Target="../media/image2.png"/><Relationship Id="rId7" Type="http://schemas.openxmlformats.org/officeDocument/2006/relationships/chart" Target="../charts/chart10.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11906</xdr:colOff>
      <xdr:row>25</xdr:row>
      <xdr:rowOff>83343</xdr:rowOff>
    </xdr:from>
    <xdr:to>
      <xdr:col>9</xdr:col>
      <xdr:colOff>0</xdr:colOff>
      <xdr:row>49</xdr:row>
      <xdr:rowOff>35719</xdr:rowOff>
    </xdr:to>
    <xdr:sp macro="" textlink="">
      <xdr:nvSpPr>
        <xdr:cNvPr id="6" name="5 CuadroTexto"/>
        <xdr:cNvSpPr txBox="1"/>
      </xdr:nvSpPr>
      <xdr:spPr>
        <a:xfrm>
          <a:off x="773906" y="4083843"/>
          <a:ext cx="6084094" cy="39528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50" b="1" i="0" u="none" strike="noStrike">
              <a:solidFill>
                <a:schemeClr val="dk1"/>
              </a:solidFill>
              <a:effectLst/>
              <a:latin typeface="+mn-lt"/>
              <a:ea typeface="+mn-ea"/>
              <a:cs typeface="Arial" panose="020B0604020202020204" pitchFamily="34" charset="0"/>
            </a:rPr>
            <a:t>No Contacto Telefonico: </a:t>
          </a:r>
          <a:r>
            <a:rPr lang="es-CO" sz="1050" b="0" i="0" u="none" strike="noStrike">
              <a:solidFill>
                <a:schemeClr val="dk1"/>
              </a:solidFill>
              <a:effectLst/>
              <a:latin typeface="+mn-lt"/>
              <a:ea typeface="+mn-ea"/>
              <a:cs typeface="Arial" panose="020B0604020202020204" pitchFamily="34" charset="0"/>
            </a:rPr>
            <a:t>Son aquellos registros en los cuales no se logro</a:t>
          </a:r>
          <a:r>
            <a:rPr lang="es-CO" sz="1050" b="0" i="0" u="none" strike="noStrike" baseline="0">
              <a:solidFill>
                <a:schemeClr val="dk1"/>
              </a:solidFill>
              <a:effectLst/>
              <a:latin typeface="+mn-lt"/>
              <a:ea typeface="+mn-ea"/>
              <a:cs typeface="Arial" panose="020B0604020202020204" pitchFamily="34" charset="0"/>
            </a:rPr>
            <a:t> un contacto, estos registros son como maquina contestadora, fallas de linea, otrso tonos, entre otros.</a:t>
          </a:r>
        </a:p>
        <a:p>
          <a:endParaRPr lang="es-CO" sz="1050" b="1" i="0" u="none" strike="noStrike">
            <a:solidFill>
              <a:schemeClr val="dk1"/>
            </a:solidFill>
            <a:effectLst/>
            <a:latin typeface="+mn-lt"/>
            <a:ea typeface="+mn-ea"/>
            <a:cs typeface="Arial" panose="020B0604020202020204" pitchFamily="34" charset="0"/>
          </a:endParaRPr>
        </a:p>
        <a:p>
          <a:r>
            <a:rPr lang="es-CO" sz="1050" b="1" i="0" u="none" strike="noStrike">
              <a:solidFill>
                <a:schemeClr val="dk1"/>
              </a:solidFill>
              <a:effectLst/>
              <a:latin typeface="+mn-lt"/>
              <a:ea typeface="+mn-ea"/>
              <a:cs typeface="Arial" panose="020B0604020202020204" pitchFamily="34" charset="0"/>
            </a:rPr>
            <a:t>WPC: </a:t>
          </a:r>
          <a:r>
            <a:rPr lang="es-CO" sz="1050" b="0" i="0" u="none" strike="noStrike">
              <a:solidFill>
                <a:schemeClr val="dk1"/>
              </a:solidFill>
              <a:effectLst/>
              <a:latin typeface="+mn-lt"/>
              <a:ea typeface="+mn-ea"/>
              <a:cs typeface="Arial" panose="020B0604020202020204" pitchFamily="34" charset="0"/>
            </a:rPr>
            <a:t>Es</a:t>
          </a:r>
          <a:r>
            <a:rPr lang="es-CO" sz="1050" b="0" i="0" u="none" strike="noStrike" baseline="0">
              <a:solidFill>
                <a:schemeClr val="dk1"/>
              </a:solidFill>
              <a:effectLst/>
              <a:latin typeface="+mn-lt"/>
              <a:ea typeface="+mn-ea"/>
              <a:cs typeface="Arial" panose="020B0604020202020204" pitchFamily="34" charset="0"/>
            </a:rPr>
            <a:t> aquel registro que se obtuvo un contacto pero no es la persona correcta y por lo tanto no se puede iniciar la gestion de la campaña y cumpli con el objetivo de la misma.</a:t>
          </a:r>
        </a:p>
        <a:p>
          <a:endParaRPr lang="es-CO" sz="1050" b="0" i="0" u="none" strike="noStrike" baseline="0">
            <a:solidFill>
              <a:schemeClr val="dk1"/>
            </a:solidFill>
            <a:effectLst/>
            <a:latin typeface="+mn-lt"/>
            <a:ea typeface="+mn-ea"/>
            <a:cs typeface="Arial" panose="020B0604020202020204" pitchFamily="34" charset="0"/>
          </a:endParaRPr>
        </a:p>
        <a:p>
          <a:r>
            <a:rPr lang="es-CO" sz="1050" b="1" i="0" u="none" strike="noStrike">
              <a:solidFill>
                <a:schemeClr val="dk1"/>
              </a:solidFill>
              <a:effectLst/>
              <a:latin typeface="+mn-lt"/>
              <a:ea typeface="+mn-ea"/>
              <a:cs typeface="Arial" panose="020B0604020202020204" pitchFamily="34" charset="0"/>
            </a:rPr>
            <a:t>RPC</a:t>
          </a:r>
          <a:r>
            <a:rPr lang="es-CO" sz="1050" b="0" i="0" u="none" strike="noStrike">
              <a:solidFill>
                <a:schemeClr val="dk1"/>
              </a:solidFill>
              <a:effectLst/>
              <a:latin typeface="+mn-lt"/>
              <a:ea typeface="+mn-ea"/>
              <a:cs typeface="Arial" panose="020B0604020202020204" pitchFamily="34" charset="0"/>
            </a:rPr>
            <a:t>:</a:t>
          </a:r>
          <a:r>
            <a:rPr lang="es-CO" sz="1050" b="0" i="0" u="none" strike="noStrike" baseline="0">
              <a:solidFill>
                <a:schemeClr val="dk1"/>
              </a:solidFill>
              <a:effectLst/>
              <a:latin typeface="+mn-lt"/>
              <a:ea typeface="+mn-ea"/>
              <a:cs typeface="Arial" panose="020B0604020202020204" pitchFamily="34" charset="0"/>
            </a:rPr>
            <a:t> Registros en los cuales se habló con la persona correcta, es decir, con el cual se puede iniciar la gestión de la campaña, siempre y cuando cumpla con los requisitos.</a:t>
          </a:r>
        </a:p>
        <a:p>
          <a:endParaRPr lang="es-CO" sz="1050">
            <a:latin typeface="+mn-lt"/>
            <a:cs typeface="Arial" panose="020B0604020202020204" pitchFamily="34" charset="0"/>
          </a:endParaRPr>
        </a:p>
        <a:p>
          <a:r>
            <a:rPr lang="es-CO" sz="1050" b="1" i="0" u="none" strike="noStrike">
              <a:solidFill>
                <a:schemeClr val="dk1"/>
              </a:solidFill>
              <a:effectLst/>
              <a:latin typeface="+mn-lt"/>
              <a:ea typeface="+mn-ea"/>
              <a:cs typeface="Arial" panose="020B0604020202020204" pitchFamily="34" charset="0"/>
            </a:rPr>
            <a:t>Penetracion:</a:t>
          </a:r>
          <a:r>
            <a:rPr lang="es-CO" sz="1050" b="0" i="0" u="none" strike="noStrike" baseline="0">
              <a:solidFill>
                <a:schemeClr val="dk1"/>
              </a:solidFill>
              <a:effectLst/>
              <a:latin typeface="+mn-lt"/>
              <a:ea typeface="+mn-ea"/>
              <a:cs typeface="Arial" panose="020B0604020202020204" pitchFamily="34" charset="0"/>
            </a:rPr>
            <a:t> Tiene como objetivo la medición de la proporción de registros en los cuales se tuvo un contacto, del total de registros aptos para llamar.</a:t>
          </a:r>
        </a:p>
        <a:p>
          <a:endParaRPr lang="es-CO" sz="1050" b="0" i="0" u="none" strike="noStrike" baseline="0">
            <a:solidFill>
              <a:schemeClr val="dk1"/>
            </a:solidFill>
            <a:effectLst/>
            <a:latin typeface="+mn-lt"/>
            <a:ea typeface="+mn-ea"/>
            <a:cs typeface="Arial" panose="020B0604020202020204" pitchFamily="34" charset="0"/>
          </a:endParaRPr>
        </a:p>
        <a:p>
          <a:r>
            <a:rPr lang="es-CO" sz="1050" b="1" i="0" u="none" strike="noStrike">
              <a:solidFill>
                <a:schemeClr val="dk1"/>
              </a:solidFill>
              <a:effectLst/>
              <a:latin typeface="+mn-lt"/>
              <a:ea typeface="+mn-ea"/>
              <a:cs typeface="Arial" panose="020B0604020202020204" pitchFamily="34" charset="0"/>
            </a:rPr>
            <a:t>Efectividad BD</a:t>
          </a:r>
          <a:r>
            <a:rPr lang="es-CO" sz="1050" b="1">
              <a:latin typeface="+mn-lt"/>
              <a:cs typeface="Arial" panose="020B0604020202020204" pitchFamily="34" charset="0"/>
            </a:rPr>
            <a:t>:  </a:t>
          </a:r>
          <a:r>
            <a:rPr lang="es-CO" sz="1050" b="0">
              <a:latin typeface="+mn-lt"/>
              <a:cs typeface="Arial" panose="020B0604020202020204" pitchFamily="34" charset="0"/>
            </a:rPr>
            <a:t>Indica la proporción de registros que lograron el objetivo de la base de datos, con respecto a los registros gestionados.</a:t>
          </a:r>
        </a:p>
        <a:p>
          <a:endParaRPr lang="es-CO" sz="1050">
            <a:latin typeface="+mn-lt"/>
            <a:cs typeface="Arial" panose="020B0604020202020204" pitchFamily="34" charset="0"/>
          </a:endParaRPr>
        </a:p>
        <a:p>
          <a:r>
            <a:rPr lang="es-CO" sz="1050" b="1" i="0" u="none" strike="noStrike">
              <a:solidFill>
                <a:schemeClr val="dk1"/>
              </a:solidFill>
              <a:effectLst/>
              <a:latin typeface="+mn-lt"/>
              <a:ea typeface="+mn-ea"/>
              <a:cs typeface="Arial" panose="020B0604020202020204" pitchFamily="34" charset="0"/>
            </a:rPr>
            <a:t>Efectividad Asesor: </a:t>
          </a:r>
          <a:r>
            <a:rPr lang="es-CO" sz="1050" b="0" i="0" u="none" strike="noStrike">
              <a:solidFill>
                <a:schemeClr val="dk1"/>
              </a:solidFill>
              <a:effectLst/>
              <a:latin typeface="+mn-lt"/>
              <a:ea typeface="+mn-ea"/>
              <a:cs typeface="Arial" panose="020B0604020202020204" pitchFamily="34" charset="0"/>
            </a:rPr>
            <a:t>Es la proporción de registros que cumplieron con el objetivo de la campaña con respecto a los registros aptos para la venta.</a:t>
          </a:r>
        </a:p>
        <a:p>
          <a:endParaRPr lang="es-CO" sz="1050" b="1">
            <a:latin typeface="+mn-lt"/>
            <a:cs typeface="Arial" panose="020B0604020202020204" pitchFamily="34" charset="0"/>
          </a:endParaRPr>
        </a:p>
        <a:p>
          <a:pPr>
            <a:lnSpc>
              <a:spcPts val="1200"/>
            </a:lnSpc>
          </a:pPr>
          <a:r>
            <a:rPr lang="es-CO" sz="1050" b="1" i="0" u="none" strike="noStrike">
              <a:solidFill>
                <a:schemeClr val="dk1"/>
              </a:solidFill>
              <a:effectLst/>
              <a:latin typeface="+mn-lt"/>
              <a:ea typeface="+mn-ea"/>
              <a:cs typeface="Arial" panose="020B0604020202020204" pitchFamily="34" charset="0"/>
            </a:rPr>
            <a:t>No conexión</a:t>
          </a:r>
          <a:r>
            <a:rPr lang="es-CO" sz="1050" b="0" i="0" u="none" strike="noStrike">
              <a:solidFill>
                <a:schemeClr val="dk1"/>
              </a:solidFill>
              <a:effectLst/>
              <a:latin typeface="+mn-lt"/>
              <a:ea typeface="+mn-ea"/>
              <a:cs typeface="Arial" panose="020B0604020202020204" pitchFamily="34" charset="0"/>
            </a:rPr>
            <a:t>:</a:t>
          </a:r>
          <a:r>
            <a:rPr lang="es-CO" sz="1050" b="0" i="0" u="none" strike="noStrike" baseline="0">
              <a:solidFill>
                <a:schemeClr val="dk1"/>
              </a:solidFill>
              <a:effectLst/>
              <a:latin typeface="+mn-lt"/>
              <a:ea typeface="+mn-ea"/>
              <a:cs typeface="Arial" panose="020B0604020202020204" pitchFamily="34" charset="0"/>
            </a:rPr>
            <a:t> </a:t>
          </a:r>
          <a:r>
            <a:rPr lang="es-ES" sz="1050">
              <a:solidFill>
                <a:schemeClr val="dk1"/>
              </a:solidFill>
              <a:effectLst/>
              <a:latin typeface="+mn-lt"/>
              <a:ea typeface="+mn-ea"/>
              <a:cs typeface="Arial" panose="020B0604020202020204" pitchFamily="34" charset="0"/>
            </a:rPr>
            <a:t>Llamada sin establecer comunicación con el abonado o sin transferencia al agente</a:t>
          </a:r>
        </a:p>
        <a:p>
          <a:pPr>
            <a:lnSpc>
              <a:spcPts val="1200"/>
            </a:lnSpc>
          </a:pPr>
          <a:endParaRPr lang="es-CO" sz="1050">
            <a:latin typeface="+mn-lt"/>
            <a:cs typeface="Arial" panose="020B0604020202020204" pitchFamily="34" charset="0"/>
          </a:endParaRPr>
        </a:p>
        <a:p>
          <a:pPr>
            <a:lnSpc>
              <a:spcPts val="1200"/>
            </a:lnSpc>
          </a:pPr>
          <a:r>
            <a:rPr lang="es-CO" sz="1050" b="1" i="0" u="none" strike="noStrike">
              <a:solidFill>
                <a:schemeClr val="dk1"/>
              </a:solidFill>
              <a:effectLst/>
              <a:latin typeface="+mn-lt"/>
              <a:ea typeface="+mn-ea"/>
              <a:cs typeface="Arial" panose="020B0604020202020204" pitchFamily="34" charset="0"/>
            </a:rPr>
            <a:t>Conversión:</a:t>
          </a:r>
          <a:r>
            <a:rPr lang="es-CO" sz="1050" b="0" i="0" u="none" strike="noStrike" baseline="0">
              <a:solidFill>
                <a:schemeClr val="dk1"/>
              </a:solidFill>
              <a:effectLst/>
              <a:latin typeface="+mn-lt"/>
              <a:ea typeface="+mn-ea"/>
              <a:cs typeface="Arial" panose="020B0604020202020204" pitchFamily="34" charset="0"/>
            </a:rPr>
            <a:t> medición de la proporción de llamadas en los cuales se tuvo un contacto efectivo, del total de registros contactados.</a:t>
          </a:r>
        </a:p>
        <a:p>
          <a:endParaRPr lang="es-CO"/>
        </a:p>
      </xdr:txBody>
    </xdr:sp>
    <xdr:clientData/>
  </xdr:twoCellAnchor>
  <xdr:twoCellAnchor editAs="absolute">
    <xdr:from>
      <xdr:col>0</xdr:col>
      <xdr:colOff>0</xdr:colOff>
      <xdr:row>0</xdr:row>
      <xdr:rowOff>0</xdr:rowOff>
    </xdr:from>
    <xdr:to>
      <xdr:col>38</xdr:col>
      <xdr:colOff>49306</xdr:colOff>
      <xdr:row>5</xdr:row>
      <xdr:rowOff>123825</xdr:rowOff>
    </xdr:to>
    <xdr:sp macro="" textlink="">
      <xdr:nvSpPr>
        <xdr:cNvPr id="11" name="Rectángulo redondeado 8"/>
        <xdr:cNvSpPr>
          <a:spLocks noChangeArrowheads="1"/>
        </xdr:cNvSpPr>
      </xdr:nvSpPr>
      <xdr:spPr bwMode="auto">
        <a:xfrm>
          <a:off x="0" y="0"/>
          <a:ext cx="29005306" cy="10763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oneCell">
    <xdr:from>
      <xdr:col>0</xdr:col>
      <xdr:colOff>321469</xdr:colOff>
      <xdr:row>0</xdr:row>
      <xdr:rowOff>83344</xdr:rowOff>
    </xdr:from>
    <xdr:to>
      <xdr:col>5</xdr:col>
      <xdr:colOff>259837</xdr:colOff>
      <xdr:row>5</xdr:row>
      <xdr:rowOff>54769</xdr:rowOff>
    </xdr:to>
    <xdr:pic>
      <xdr:nvPicPr>
        <xdr:cNvPr id="15" name="1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469" y="83344"/>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16</xdr:col>
      <xdr:colOff>290653</xdr:colOff>
      <xdr:row>0</xdr:row>
      <xdr:rowOff>49727</xdr:rowOff>
    </xdr:from>
    <xdr:to>
      <xdr:col>18</xdr:col>
      <xdr:colOff>393747</xdr:colOff>
      <xdr:row>5</xdr:row>
      <xdr:rowOff>78302</xdr:rowOff>
    </xdr:to>
    <xdr:pic>
      <xdr:nvPicPr>
        <xdr:cNvPr id="16" name="Imagen 4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82653" y="49727"/>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470647</xdr:colOff>
      <xdr:row>1</xdr:row>
      <xdr:rowOff>179294</xdr:rowOff>
    </xdr:from>
    <xdr:to>
      <xdr:col>11</xdr:col>
      <xdr:colOff>475130</xdr:colOff>
      <xdr:row>4</xdr:row>
      <xdr:rowOff>0</xdr:rowOff>
    </xdr:to>
    <xdr:sp macro="" textlink="">
      <xdr:nvSpPr>
        <xdr:cNvPr id="7" name="CuadroTexto 47"/>
        <xdr:cNvSpPr txBox="1"/>
      </xdr:nvSpPr>
      <xdr:spPr>
        <a:xfrm>
          <a:off x="4280647" y="369794"/>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Indice</a:t>
          </a:r>
        </a:p>
      </xdr:txBody>
    </xdr:sp>
    <xdr:clientData/>
  </xdr:twoCellAnchor>
  <xdr:twoCellAnchor editAs="oneCell">
    <xdr:from>
      <xdr:col>0</xdr:col>
      <xdr:colOff>549088</xdr:colOff>
      <xdr:row>1</xdr:row>
      <xdr:rowOff>0</xdr:rowOff>
    </xdr:from>
    <xdr:to>
      <xdr:col>3</xdr:col>
      <xdr:colOff>89648</xdr:colOff>
      <xdr:row>4</xdr:row>
      <xdr:rowOff>167369</xdr:rowOff>
    </xdr:to>
    <xdr:pic>
      <xdr:nvPicPr>
        <xdr:cNvPr id="8" name="Imagen 7"/>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63" t="35756" r="8592" b="30651"/>
        <a:stretch/>
      </xdr:blipFill>
      <xdr:spPr>
        <a:xfrm>
          <a:off x="549088" y="190500"/>
          <a:ext cx="1826560" cy="738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244078</xdr:colOff>
      <xdr:row>20</xdr:row>
      <xdr:rowOff>16658</xdr:rowOff>
    </xdr:from>
    <xdr:to>
      <xdr:col>7</xdr:col>
      <xdr:colOff>244078</xdr:colOff>
      <xdr:row>26</xdr:row>
      <xdr:rowOff>83344</xdr:rowOff>
    </xdr:to>
    <xdr:cxnSp macro="">
      <xdr:nvCxnSpPr>
        <xdr:cNvPr id="2" name="1 Conector recto"/>
        <xdr:cNvCxnSpPr/>
      </xdr:nvCxnSpPr>
      <xdr:spPr>
        <a:xfrm>
          <a:off x="5578078" y="2874158"/>
          <a:ext cx="0" cy="1209686"/>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369094</xdr:colOff>
      <xdr:row>13</xdr:row>
      <xdr:rowOff>0</xdr:rowOff>
    </xdr:from>
    <xdr:to>
      <xdr:col>3</xdr:col>
      <xdr:colOff>369094</xdr:colOff>
      <xdr:row>14</xdr:row>
      <xdr:rowOff>0</xdr:rowOff>
    </xdr:to>
    <xdr:cxnSp macro="">
      <xdr:nvCxnSpPr>
        <xdr:cNvPr id="3" name="2 Conector recto"/>
        <xdr:cNvCxnSpPr/>
      </xdr:nvCxnSpPr>
      <xdr:spPr>
        <a:xfrm>
          <a:off x="2512219" y="1295400"/>
          <a:ext cx="0" cy="161925"/>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372341</xdr:colOff>
      <xdr:row>13</xdr:row>
      <xdr:rowOff>55562</xdr:rowOff>
    </xdr:from>
    <xdr:to>
      <xdr:col>7</xdr:col>
      <xdr:colOff>244078</xdr:colOff>
      <xdr:row>13</xdr:row>
      <xdr:rowOff>55562</xdr:rowOff>
    </xdr:to>
    <xdr:cxnSp macro="">
      <xdr:nvCxnSpPr>
        <xdr:cNvPr id="4" name="3 Conector recto"/>
        <xdr:cNvCxnSpPr/>
      </xdr:nvCxnSpPr>
      <xdr:spPr>
        <a:xfrm>
          <a:off x="2515466" y="1350962"/>
          <a:ext cx="2995937" cy="0"/>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251114</xdr:colOff>
      <xdr:row>13</xdr:row>
      <xdr:rowOff>55563</xdr:rowOff>
    </xdr:from>
    <xdr:to>
      <xdr:col>7</xdr:col>
      <xdr:colOff>251114</xdr:colOff>
      <xdr:row>14</xdr:row>
      <xdr:rowOff>0</xdr:rowOff>
    </xdr:to>
    <xdr:cxnSp macro="">
      <xdr:nvCxnSpPr>
        <xdr:cNvPr id="5" name="4 Conector recto"/>
        <xdr:cNvCxnSpPr/>
      </xdr:nvCxnSpPr>
      <xdr:spPr>
        <a:xfrm>
          <a:off x="5518439" y="1350963"/>
          <a:ext cx="0" cy="106362"/>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375047</xdr:colOff>
      <xdr:row>15</xdr:row>
      <xdr:rowOff>0</xdr:rowOff>
    </xdr:from>
    <xdr:to>
      <xdr:col>3</xdr:col>
      <xdr:colOff>375047</xdr:colOff>
      <xdr:row>16</xdr:row>
      <xdr:rowOff>0</xdr:rowOff>
    </xdr:to>
    <xdr:cxnSp macro="">
      <xdr:nvCxnSpPr>
        <xdr:cNvPr id="6" name="5 Conector recto"/>
        <xdr:cNvCxnSpPr/>
      </xdr:nvCxnSpPr>
      <xdr:spPr>
        <a:xfrm>
          <a:off x="2518172" y="1619250"/>
          <a:ext cx="0" cy="161925"/>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375047</xdr:colOff>
      <xdr:row>17</xdr:row>
      <xdr:rowOff>0</xdr:rowOff>
    </xdr:from>
    <xdr:to>
      <xdr:col>3</xdr:col>
      <xdr:colOff>375047</xdr:colOff>
      <xdr:row>22</xdr:row>
      <xdr:rowOff>23812</xdr:rowOff>
    </xdr:to>
    <xdr:cxnSp macro="">
      <xdr:nvCxnSpPr>
        <xdr:cNvPr id="7" name="6 Conector recto"/>
        <xdr:cNvCxnSpPr/>
      </xdr:nvCxnSpPr>
      <xdr:spPr>
        <a:xfrm>
          <a:off x="2518172" y="1943100"/>
          <a:ext cx="0" cy="833437"/>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380278</xdr:colOff>
      <xdr:row>15</xdr:row>
      <xdr:rowOff>55562</xdr:rowOff>
    </xdr:from>
    <xdr:to>
      <xdr:col>7</xdr:col>
      <xdr:colOff>252015</xdr:colOff>
      <xdr:row>15</xdr:row>
      <xdr:rowOff>55562</xdr:rowOff>
    </xdr:to>
    <xdr:cxnSp macro="">
      <xdr:nvCxnSpPr>
        <xdr:cNvPr id="8" name="7 Conector recto"/>
        <xdr:cNvCxnSpPr/>
      </xdr:nvCxnSpPr>
      <xdr:spPr>
        <a:xfrm>
          <a:off x="2523403" y="1674812"/>
          <a:ext cx="2995937" cy="0"/>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259051</xdr:colOff>
      <xdr:row>15</xdr:row>
      <xdr:rowOff>55563</xdr:rowOff>
    </xdr:from>
    <xdr:to>
      <xdr:col>7</xdr:col>
      <xdr:colOff>259051</xdr:colOff>
      <xdr:row>16</xdr:row>
      <xdr:rowOff>0</xdr:rowOff>
    </xdr:to>
    <xdr:cxnSp macro="">
      <xdr:nvCxnSpPr>
        <xdr:cNvPr id="9" name="8 Conector recto"/>
        <xdr:cNvCxnSpPr/>
      </xdr:nvCxnSpPr>
      <xdr:spPr>
        <a:xfrm>
          <a:off x="5526376" y="1674813"/>
          <a:ext cx="0" cy="106362"/>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375588</xdr:colOff>
      <xdr:row>18</xdr:row>
      <xdr:rowOff>37769</xdr:rowOff>
    </xdr:from>
    <xdr:to>
      <xdr:col>7</xdr:col>
      <xdr:colOff>240651</xdr:colOff>
      <xdr:row>18</xdr:row>
      <xdr:rowOff>37769</xdr:rowOff>
    </xdr:to>
    <xdr:cxnSp macro="">
      <xdr:nvCxnSpPr>
        <xdr:cNvPr id="10" name="9 Conector recto"/>
        <xdr:cNvCxnSpPr/>
      </xdr:nvCxnSpPr>
      <xdr:spPr>
        <a:xfrm>
          <a:off x="2518713" y="2142794"/>
          <a:ext cx="2989263" cy="0"/>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233507</xdr:colOff>
      <xdr:row>18</xdr:row>
      <xdr:rowOff>33801</xdr:rowOff>
    </xdr:from>
    <xdr:to>
      <xdr:col>7</xdr:col>
      <xdr:colOff>233507</xdr:colOff>
      <xdr:row>18</xdr:row>
      <xdr:rowOff>143338</xdr:rowOff>
    </xdr:to>
    <xdr:cxnSp macro="">
      <xdr:nvCxnSpPr>
        <xdr:cNvPr id="11" name="10 Conector recto"/>
        <xdr:cNvCxnSpPr/>
      </xdr:nvCxnSpPr>
      <xdr:spPr>
        <a:xfrm>
          <a:off x="5500832" y="2138826"/>
          <a:ext cx="0" cy="109537"/>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374650</xdr:colOff>
      <xdr:row>23</xdr:row>
      <xdr:rowOff>14816</xdr:rowOff>
    </xdr:from>
    <xdr:to>
      <xdr:col>3</xdr:col>
      <xdr:colOff>374650</xdr:colOff>
      <xdr:row>29</xdr:row>
      <xdr:rowOff>0</xdr:rowOff>
    </xdr:to>
    <xdr:cxnSp macro="">
      <xdr:nvCxnSpPr>
        <xdr:cNvPr id="12" name="11 Conector recto"/>
        <xdr:cNvCxnSpPr/>
      </xdr:nvCxnSpPr>
      <xdr:spPr>
        <a:xfrm>
          <a:off x="2517775" y="2929466"/>
          <a:ext cx="0" cy="956734"/>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357187</xdr:colOff>
      <xdr:row>30</xdr:row>
      <xdr:rowOff>1</xdr:rowOff>
    </xdr:from>
    <xdr:to>
      <xdr:col>3</xdr:col>
      <xdr:colOff>357187</xdr:colOff>
      <xdr:row>34</xdr:row>
      <xdr:rowOff>23813</xdr:rowOff>
    </xdr:to>
    <xdr:cxnSp macro="">
      <xdr:nvCxnSpPr>
        <xdr:cNvPr id="13" name="12 Conector recto"/>
        <xdr:cNvCxnSpPr/>
      </xdr:nvCxnSpPr>
      <xdr:spPr>
        <a:xfrm>
          <a:off x="2500312" y="4048126"/>
          <a:ext cx="0" cy="671512"/>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381000</xdr:colOff>
      <xdr:row>28</xdr:row>
      <xdr:rowOff>63529</xdr:rowOff>
    </xdr:from>
    <xdr:to>
      <xdr:col>7</xdr:col>
      <xdr:colOff>238125</xdr:colOff>
      <xdr:row>28</xdr:row>
      <xdr:rowOff>63529</xdr:rowOff>
    </xdr:to>
    <xdr:cxnSp macro="">
      <xdr:nvCxnSpPr>
        <xdr:cNvPr id="14" name="13 Conector recto"/>
        <xdr:cNvCxnSpPr/>
      </xdr:nvCxnSpPr>
      <xdr:spPr>
        <a:xfrm>
          <a:off x="2524125" y="3787804"/>
          <a:ext cx="2981325" cy="0"/>
        </a:xfrm>
        <a:prstGeom prst="line">
          <a:avLst/>
        </a:prstGeom>
        <a:ln w="635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250825</xdr:colOff>
      <xdr:row>28</xdr:row>
      <xdr:rowOff>59530</xdr:rowOff>
    </xdr:from>
    <xdr:to>
      <xdr:col>7</xdr:col>
      <xdr:colOff>250825</xdr:colOff>
      <xdr:row>29</xdr:row>
      <xdr:rowOff>2380</xdr:rowOff>
    </xdr:to>
    <xdr:cxnSp macro="">
      <xdr:nvCxnSpPr>
        <xdr:cNvPr id="15" name="14 Conector recto"/>
        <xdr:cNvCxnSpPr/>
      </xdr:nvCxnSpPr>
      <xdr:spPr>
        <a:xfrm>
          <a:off x="5518150" y="3783805"/>
          <a:ext cx="0" cy="104775"/>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285750</xdr:colOff>
      <xdr:row>30</xdr:row>
      <xdr:rowOff>0</xdr:rowOff>
    </xdr:from>
    <xdr:to>
      <xdr:col>7</xdr:col>
      <xdr:colOff>285750</xdr:colOff>
      <xdr:row>34</xdr:row>
      <xdr:rowOff>23812</xdr:rowOff>
    </xdr:to>
    <xdr:cxnSp macro="">
      <xdr:nvCxnSpPr>
        <xdr:cNvPr id="16" name="15 Conector recto"/>
        <xdr:cNvCxnSpPr/>
      </xdr:nvCxnSpPr>
      <xdr:spPr>
        <a:xfrm>
          <a:off x="5553075" y="4048125"/>
          <a:ext cx="0" cy="671512"/>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242024</xdr:colOff>
      <xdr:row>26</xdr:row>
      <xdr:rowOff>79460</xdr:rowOff>
    </xdr:from>
    <xdr:to>
      <xdr:col>8</xdr:col>
      <xdr:colOff>321469</xdr:colOff>
      <xdr:row>26</xdr:row>
      <xdr:rowOff>79460</xdr:rowOff>
    </xdr:to>
    <xdr:cxnSp macro="">
      <xdr:nvCxnSpPr>
        <xdr:cNvPr id="17" name="16 Conector recto"/>
        <xdr:cNvCxnSpPr/>
      </xdr:nvCxnSpPr>
      <xdr:spPr>
        <a:xfrm>
          <a:off x="6290399" y="4079960"/>
          <a:ext cx="841445" cy="0"/>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9463</xdr:colOff>
      <xdr:row>32</xdr:row>
      <xdr:rowOff>156883</xdr:rowOff>
    </xdr:from>
    <xdr:to>
      <xdr:col>17</xdr:col>
      <xdr:colOff>7346</xdr:colOff>
      <xdr:row>46</xdr:row>
      <xdr:rowOff>91266</xdr:rowOff>
    </xdr:to>
    <xdr:graphicFrame macro="">
      <xdr:nvGraphicFramePr>
        <xdr:cNvPr id="18"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246152</xdr:colOff>
      <xdr:row>20</xdr:row>
      <xdr:rowOff>96323</xdr:rowOff>
    </xdr:from>
    <xdr:to>
      <xdr:col>9</xdr:col>
      <xdr:colOff>261938</xdr:colOff>
      <xdr:row>20</xdr:row>
      <xdr:rowOff>96323</xdr:rowOff>
    </xdr:to>
    <xdr:cxnSp macro="">
      <xdr:nvCxnSpPr>
        <xdr:cNvPr id="19" name="18 Conector recto"/>
        <xdr:cNvCxnSpPr/>
      </xdr:nvCxnSpPr>
      <xdr:spPr>
        <a:xfrm>
          <a:off x="6294527" y="2953823"/>
          <a:ext cx="1539786" cy="0"/>
        </a:xfrm>
        <a:prstGeom prst="line">
          <a:avLst/>
        </a:prstGeom>
        <a:ln w="6350">
          <a:solidFill>
            <a:schemeClr val="accent1"/>
          </a:solidFill>
          <a:tailEnd type="triangle" w="sm" len="sm"/>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76200</xdr:colOff>
          <xdr:row>3</xdr:row>
          <xdr:rowOff>76200</xdr:rowOff>
        </xdr:from>
        <xdr:to>
          <xdr:col>9</xdr:col>
          <xdr:colOff>552450</xdr:colOff>
          <xdr:row>4</xdr:row>
          <xdr:rowOff>152400</xdr:rowOff>
        </xdr:to>
        <xdr:sp macro="" textlink="">
          <xdr:nvSpPr>
            <xdr:cNvPr id="3086" name="ComboBox1"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5</xdr:col>
      <xdr:colOff>504265</xdr:colOff>
      <xdr:row>2</xdr:row>
      <xdr:rowOff>22412</xdr:rowOff>
    </xdr:from>
    <xdr:to>
      <xdr:col>10</xdr:col>
      <xdr:colOff>38098</xdr:colOff>
      <xdr:row>4</xdr:row>
      <xdr:rowOff>33618</xdr:rowOff>
    </xdr:to>
    <xdr:sp macro="" textlink="">
      <xdr:nvSpPr>
        <xdr:cNvPr id="27" name="CuadroTexto 17"/>
        <xdr:cNvSpPr txBox="1"/>
      </xdr:nvSpPr>
      <xdr:spPr>
        <a:xfrm>
          <a:off x="4370294" y="403412"/>
          <a:ext cx="4542863" cy="392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2400" b="1">
              <a:solidFill>
                <a:schemeClr val="bg1"/>
              </a:solidFill>
            </a:rPr>
            <a:t>Resumen de Gestión</a:t>
          </a:r>
        </a:p>
      </xdr:txBody>
    </xdr:sp>
    <xdr:clientData/>
  </xdr:twoCellAnchor>
  <xdr:twoCellAnchor editAs="absolute">
    <xdr:from>
      <xdr:col>0</xdr:col>
      <xdr:colOff>0</xdr:colOff>
      <xdr:row>0</xdr:row>
      <xdr:rowOff>0</xdr:rowOff>
    </xdr:from>
    <xdr:to>
      <xdr:col>37</xdr:col>
      <xdr:colOff>71718</xdr:colOff>
      <xdr:row>6</xdr:row>
      <xdr:rowOff>9525</xdr:rowOff>
    </xdr:to>
    <xdr:sp macro="" textlink="">
      <xdr:nvSpPr>
        <xdr:cNvPr id="28" name="Rectángulo redondeado 8"/>
        <xdr:cNvSpPr>
          <a:spLocks noChangeArrowheads="1"/>
        </xdr:cNvSpPr>
      </xdr:nvSpPr>
      <xdr:spPr bwMode="auto">
        <a:xfrm>
          <a:off x="0" y="0"/>
          <a:ext cx="29005306" cy="11525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oneCell">
    <xdr:from>
      <xdr:col>0</xdr:col>
      <xdr:colOff>145677</xdr:colOff>
      <xdr:row>0</xdr:row>
      <xdr:rowOff>89648</xdr:rowOff>
    </xdr:from>
    <xdr:to>
      <xdr:col>5</xdr:col>
      <xdr:colOff>28016</xdr:colOff>
      <xdr:row>5</xdr:row>
      <xdr:rowOff>61073</xdr:rowOff>
    </xdr:to>
    <xdr:pic>
      <xdr:nvPicPr>
        <xdr:cNvPr id="29" name="1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77" y="89648"/>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15</xdr:col>
      <xdr:colOff>112059</xdr:colOff>
      <xdr:row>0</xdr:row>
      <xdr:rowOff>145676</xdr:rowOff>
    </xdr:from>
    <xdr:to>
      <xdr:col>17</xdr:col>
      <xdr:colOff>584947</xdr:colOff>
      <xdr:row>5</xdr:row>
      <xdr:rowOff>174251</xdr:rowOff>
    </xdr:to>
    <xdr:pic>
      <xdr:nvPicPr>
        <xdr:cNvPr id="33" name="Imagen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61794" y="145676"/>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123265</xdr:colOff>
      <xdr:row>2</xdr:row>
      <xdr:rowOff>67236</xdr:rowOff>
    </xdr:from>
    <xdr:to>
      <xdr:col>9</xdr:col>
      <xdr:colOff>788895</xdr:colOff>
      <xdr:row>4</xdr:row>
      <xdr:rowOff>78442</xdr:rowOff>
    </xdr:to>
    <xdr:sp macro="" textlink="">
      <xdr:nvSpPr>
        <xdr:cNvPr id="34" name="CuadroTexto 47"/>
        <xdr:cNvSpPr txBox="1"/>
      </xdr:nvSpPr>
      <xdr:spPr>
        <a:xfrm>
          <a:off x="3933265" y="448236"/>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Resumen de gestión</a:t>
          </a:r>
        </a:p>
      </xdr:txBody>
    </xdr:sp>
    <xdr:clientData/>
  </xdr:twoCellAnchor>
  <xdr:twoCellAnchor editAs="oneCell">
    <xdr:from>
      <xdr:col>0</xdr:col>
      <xdr:colOff>392206</xdr:colOff>
      <xdr:row>1</xdr:row>
      <xdr:rowOff>22411</xdr:rowOff>
    </xdr:from>
    <xdr:to>
      <xdr:col>2</xdr:col>
      <xdr:colOff>638737</xdr:colOff>
      <xdr:row>4</xdr:row>
      <xdr:rowOff>189780</xdr:rowOff>
    </xdr:to>
    <xdr:pic>
      <xdr:nvPicPr>
        <xdr:cNvPr id="30" name="Imagen 29"/>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363" t="35756" r="8592" b="30651"/>
        <a:stretch/>
      </xdr:blipFill>
      <xdr:spPr>
        <a:xfrm>
          <a:off x="392206" y="212911"/>
          <a:ext cx="1826560" cy="7388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66</xdr:col>
      <xdr:colOff>49306</xdr:colOff>
      <xdr:row>6</xdr:row>
      <xdr:rowOff>9525</xdr:rowOff>
    </xdr:to>
    <xdr:sp macro="" textlink="">
      <xdr:nvSpPr>
        <xdr:cNvPr id="4" name="Rectángulo redondeado 8"/>
        <xdr:cNvSpPr>
          <a:spLocks noChangeArrowheads="1"/>
        </xdr:cNvSpPr>
      </xdr:nvSpPr>
      <xdr:spPr bwMode="auto">
        <a:xfrm>
          <a:off x="0" y="0"/>
          <a:ext cx="29005306" cy="11525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oneCell">
    <xdr:from>
      <xdr:col>0</xdr:col>
      <xdr:colOff>302559</xdr:colOff>
      <xdr:row>0</xdr:row>
      <xdr:rowOff>112058</xdr:rowOff>
    </xdr:from>
    <xdr:to>
      <xdr:col>3</xdr:col>
      <xdr:colOff>689162</xdr:colOff>
      <xdr:row>5</xdr:row>
      <xdr:rowOff>83483</xdr:rowOff>
    </xdr:to>
    <xdr:pic>
      <xdr:nvPicPr>
        <xdr:cNvPr id="5" name="1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9" y="112058"/>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44</xdr:col>
      <xdr:colOff>313765</xdr:colOff>
      <xdr:row>0</xdr:row>
      <xdr:rowOff>89647</xdr:rowOff>
    </xdr:from>
    <xdr:to>
      <xdr:col>46</xdr:col>
      <xdr:colOff>416859</xdr:colOff>
      <xdr:row>5</xdr:row>
      <xdr:rowOff>118222</xdr:rowOff>
    </xdr:to>
    <xdr:pic>
      <xdr:nvPicPr>
        <xdr:cNvPr id="8" name="Imagen 4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05765" y="89647"/>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761999</xdr:colOff>
      <xdr:row>2</xdr:row>
      <xdr:rowOff>44824</xdr:rowOff>
    </xdr:from>
    <xdr:to>
      <xdr:col>11</xdr:col>
      <xdr:colOff>318247</xdr:colOff>
      <xdr:row>4</xdr:row>
      <xdr:rowOff>56030</xdr:rowOff>
    </xdr:to>
    <xdr:sp macro="" textlink="">
      <xdr:nvSpPr>
        <xdr:cNvPr id="9" name="CuadroTexto 47"/>
        <xdr:cNvSpPr txBox="1"/>
      </xdr:nvSpPr>
      <xdr:spPr>
        <a:xfrm>
          <a:off x="4123764" y="425824"/>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Gestión consolidada</a:t>
          </a:r>
        </a:p>
      </xdr:txBody>
    </xdr:sp>
    <xdr:clientData/>
  </xdr:twoCellAnchor>
  <xdr:twoCellAnchor editAs="oneCell">
    <xdr:from>
      <xdr:col>0</xdr:col>
      <xdr:colOff>515471</xdr:colOff>
      <xdr:row>1</xdr:row>
      <xdr:rowOff>11206</xdr:rowOff>
    </xdr:from>
    <xdr:to>
      <xdr:col>1</xdr:col>
      <xdr:colOff>1580031</xdr:colOff>
      <xdr:row>4</xdr:row>
      <xdr:rowOff>178575</xdr:rowOff>
    </xdr:to>
    <xdr:pic>
      <xdr:nvPicPr>
        <xdr:cNvPr id="7" name="Imagen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63" t="35756" r="8592" b="30651"/>
        <a:stretch/>
      </xdr:blipFill>
      <xdr:spPr>
        <a:xfrm>
          <a:off x="515471" y="201706"/>
          <a:ext cx="1826560" cy="7388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393327</xdr:colOff>
      <xdr:row>27</xdr:row>
      <xdr:rowOff>174531</xdr:rowOff>
    </xdr:from>
    <xdr:to>
      <xdr:col>12</xdr:col>
      <xdr:colOff>437030</xdr:colOff>
      <xdr:row>40</xdr:row>
      <xdr:rowOff>89647</xdr:rowOff>
    </xdr:to>
    <xdr:graphicFrame macro="">
      <xdr:nvGraphicFramePr>
        <xdr:cNvPr id="3"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401731</xdr:colOff>
      <xdr:row>13</xdr:row>
      <xdr:rowOff>144277</xdr:rowOff>
    </xdr:from>
    <xdr:to>
      <xdr:col>12</xdr:col>
      <xdr:colOff>401731</xdr:colOff>
      <xdr:row>24</xdr:row>
      <xdr:rowOff>129989</xdr:rowOff>
    </xdr:to>
    <xdr:graphicFrame macro="">
      <xdr:nvGraphicFramePr>
        <xdr:cNvPr id="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35</xdr:col>
      <xdr:colOff>643218</xdr:colOff>
      <xdr:row>6</xdr:row>
      <xdr:rowOff>9525</xdr:rowOff>
    </xdr:to>
    <xdr:sp macro="" textlink="">
      <xdr:nvSpPr>
        <xdr:cNvPr id="6" name="Rectángulo redondeado 8"/>
        <xdr:cNvSpPr>
          <a:spLocks noChangeArrowheads="1"/>
        </xdr:cNvSpPr>
      </xdr:nvSpPr>
      <xdr:spPr bwMode="auto">
        <a:xfrm>
          <a:off x="0" y="0"/>
          <a:ext cx="29005306" cy="11525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absolute">
    <xdr:from>
      <xdr:col>14</xdr:col>
      <xdr:colOff>37540</xdr:colOff>
      <xdr:row>0</xdr:row>
      <xdr:rowOff>89087</xdr:rowOff>
    </xdr:from>
    <xdr:to>
      <xdr:col>16</xdr:col>
      <xdr:colOff>140634</xdr:colOff>
      <xdr:row>5</xdr:row>
      <xdr:rowOff>117662</xdr:rowOff>
    </xdr:to>
    <xdr:pic>
      <xdr:nvPicPr>
        <xdr:cNvPr id="7" name="Imagen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97628" y="89087"/>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114300</xdr:rowOff>
    </xdr:from>
    <xdr:to>
      <xdr:col>3</xdr:col>
      <xdr:colOff>158003</xdr:colOff>
      <xdr:row>5</xdr:row>
      <xdr:rowOff>85725</xdr:rowOff>
    </xdr:to>
    <xdr:pic>
      <xdr:nvPicPr>
        <xdr:cNvPr id="8" name="15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 y="114300"/>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851646</xdr:colOff>
      <xdr:row>2</xdr:row>
      <xdr:rowOff>33617</xdr:rowOff>
    </xdr:from>
    <xdr:to>
      <xdr:col>9</xdr:col>
      <xdr:colOff>665629</xdr:colOff>
      <xdr:row>4</xdr:row>
      <xdr:rowOff>44823</xdr:rowOff>
    </xdr:to>
    <xdr:sp macro="" textlink="">
      <xdr:nvSpPr>
        <xdr:cNvPr id="9" name="CuadroTexto 47"/>
        <xdr:cNvSpPr txBox="1"/>
      </xdr:nvSpPr>
      <xdr:spPr>
        <a:xfrm>
          <a:off x="4213411" y="414617"/>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Tabulación</a:t>
          </a:r>
        </a:p>
      </xdr:txBody>
    </xdr:sp>
    <xdr:clientData/>
  </xdr:twoCellAnchor>
  <xdr:twoCellAnchor editAs="absolute">
    <xdr:from>
      <xdr:col>4</xdr:col>
      <xdr:colOff>369794</xdr:colOff>
      <xdr:row>42</xdr:row>
      <xdr:rowOff>11207</xdr:rowOff>
    </xdr:from>
    <xdr:to>
      <xdr:col>12</xdr:col>
      <xdr:colOff>369794</xdr:colOff>
      <xdr:row>53</xdr:row>
      <xdr:rowOff>52948</xdr:rowOff>
    </xdr:to>
    <xdr:graphicFrame macro="">
      <xdr:nvGraphicFramePr>
        <xdr:cNvPr id="11"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4</xdr:col>
      <xdr:colOff>347382</xdr:colOff>
      <xdr:row>59</xdr:row>
      <xdr:rowOff>0</xdr:rowOff>
    </xdr:from>
    <xdr:to>
      <xdr:col>12</xdr:col>
      <xdr:colOff>347382</xdr:colOff>
      <xdr:row>70</xdr:row>
      <xdr:rowOff>131389</xdr:rowOff>
    </xdr:to>
    <xdr:graphicFrame macro="">
      <xdr:nvGraphicFramePr>
        <xdr:cNvPr id="12"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392206</xdr:colOff>
      <xdr:row>1</xdr:row>
      <xdr:rowOff>33618</xdr:rowOff>
    </xdr:from>
    <xdr:to>
      <xdr:col>1</xdr:col>
      <xdr:colOff>1456766</xdr:colOff>
      <xdr:row>5</xdr:row>
      <xdr:rowOff>10487</xdr:rowOff>
    </xdr:to>
    <xdr:pic>
      <xdr:nvPicPr>
        <xdr:cNvPr id="13" name="Imagen 12"/>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363" t="35756" r="8592" b="30651"/>
        <a:stretch/>
      </xdr:blipFill>
      <xdr:spPr>
        <a:xfrm>
          <a:off x="392206" y="224118"/>
          <a:ext cx="1826560" cy="7388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89647</xdr:colOff>
      <xdr:row>11</xdr:row>
      <xdr:rowOff>179294</xdr:rowOff>
    </xdr:from>
    <xdr:to>
      <xdr:col>18</xdr:col>
      <xdr:colOff>224117</xdr:colOff>
      <xdr:row>22</xdr:row>
      <xdr:rowOff>179295</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212913</xdr:colOff>
      <xdr:row>88</xdr:row>
      <xdr:rowOff>145672</xdr:rowOff>
    </xdr:from>
    <xdr:to>
      <xdr:col>18</xdr:col>
      <xdr:colOff>381003</xdr:colOff>
      <xdr:row>112</xdr:row>
      <xdr:rowOff>112059</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18</xdr:col>
      <xdr:colOff>515471</xdr:colOff>
      <xdr:row>6</xdr:row>
      <xdr:rowOff>9525</xdr:rowOff>
    </xdr:to>
    <xdr:sp macro="" textlink="">
      <xdr:nvSpPr>
        <xdr:cNvPr id="9" name="Rectángulo redondeado 8"/>
        <xdr:cNvSpPr>
          <a:spLocks noChangeArrowheads="1"/>
        </xdr:cNvSpPr>
      </xdr:nvSpPr>
      <xdr:spPr bwMode="auto">
        <a:xfrm>
          <a:off x="0" y="0"/>
          <a:ext cx="14421971" cy="11525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absolute">
    <xdr:from>
      <xdr:col>15</xdr:col>
      <xdr:colOff>709893</xdr:colOff>
      <xdr:row>0</xdr:row>
      <xdr:rowOff>77881</xdr:rowOff>
    </xdr:from>
    <xdr:to>
      <xdr:col>18</xdr:col>
      <xdr:colOff>50987</xdr:colOff>
      <xdr:row>5</xdr:row>
      <xdr:rowOff>106456</xdr:rowOff>
    </xdr:to>
    <xdr:pic>
      <xdr:nvPicPr>
        <xdr:cNvPr id="10" name="Imagen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30393" y="77881"/>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114300</xdr:rowOff>
    </xdr:from>
    <xdr:to>
      <xdr:col>1</xdr:col>
      <xdr:colOff>3508562</xdr:colOff>
      <xdr:row>5</xdr:row>
      <xdr:rowOff>85725</xdr:rowOff>
    </xdr:to>
    <xdr:pic>
      <xdr:nvPicPr>
        <xdr:cNvPr id="11" name="15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 y="114300"/>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291352</xdr:colOff>
      <xdr:row>2</xdr:row>
      <xdr:rowOff>33617</xdr:rowOff>
    </xdr:from>
    <xdr:to>
      <xdr:col>12</xdr:col>
      <xdr:colOff>38100</xdr:colOff>
      <xdr:row>4</xdr:row>
      <xdr:rowOff>44823</xdr:rowOff>
    </xdr:to>
    <xdr:sp macro="" textlink="">
      <xdr:nvSpPr>
        <xdr:cNvPr id="12" name="CuadroTexto 47"/>
        <xdr:cNvSpPr txBox="1"/>
      </xdr:nvSpPr>
      <xdr:spPr>
        <a:xfrm>
          <a:off x="4213411" y="414617"/>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Detalle por zonas</a:t>
          </a:r>
        </a:p>
      </xdr:txBody>
    </xdr:sp>
    <xdr:clientData/>
  </xdr:twoCellAnchor>
  <xdr:twoCellAnchor>
    <xdr:from>
      <xdr:col>5</xdr:col>
      <xdr:colOff>100853</xdr:colOff>
      <xdr:row>39</xdr:row>
      <xdr:rowOff>168088</xdr:rowOff>
    </xdr:from>
    <xdr:to>
      <xdr:col>18</xdr:col>
      <xdr:colOff>235323</xdr:colOff>
      <xdr:row>51</xdr:row>
      <xdr:rowOff>33617</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78440</xdr:colOff>
      <xdr:row>53</xdr:row>
      <xdr:rowOff>11206</xdr:rowOff>
    </xdr:from>
    <xdr:to>
      <xdr:col>18</xdr:col>
      <xdr:colOff>212910</xdr:colOff>
      <xdr:row>66</xdr:row>
      <xdr:rowOff>0</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78440</xdr:colOff>
      <xdr:row>27</xdr:row>
      <xdr:rowOff>156882</xdr:rowOff>
    </xdr:from>
    <xdr:to>
      <xdr:col>18</xdr:col>
      <xdr:colOff>212910</xdr:colOff>
      <xdr:row>37</xdr:row>
      <xdr:rowOff>78441</xdr:rowOff>
    </xdr:to>
    <xdr:graphicFrame macro="">
      <xdr:nvGraphicFramePr>
        <xdr:cNvPr id="16"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33617</xdr:colOff>
      <xdr:row>1</xdr:row>
      <xdr:rowOff>44823</xdr:rowOff>
    </xdr:from>
    <xdr:to>
      <xdr:col>1</xdr:col>
      <xdr:colOff>1860177</xdr:colOff>
      <xdr:row>5</xdr:row>
      <xdr:rowOff>21692</xdr:rowOff>
    </xdr:to>
    <xdr:pic>
      <xdr:nvPicPr>
        <xdr:cNvPr id="13" name="Imagen 12"/>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8363" t="35756" r="8592" b="30651"/>
        <a:stretch/>
      </xdr:blipFill>
      <xdr:spPr>
        <a:xfrm>
          <a:off x="425823" y="235323"/>
          <a:ext cx="1826560" cy="7388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32</xdr:col>
      <xdr:colOff>1277470</xdr:colOff>
      <xdr:row>6</xdr:row>
      <xdr:rowOff>22816</xdr:rowOff>
    </xdr:to>
    <xdr:sp macro="" textlink="">
      <xdr:nvSpPr>
        <xdr:cNvPr id="10" name="Rectángulo redondeado 8"/>
        <xdr:cNvSpPr>
          <a:spLocks noChangeArrowheads="1"/>
        </xdr:cNvSpPr>
      </xdr:nvSpPr>
      <xdr:spPr bwMode="auto">
        <a:xfrm>
          <a:off x="0" y="0"/>
          <a:ext cx="50415264" cy="1165816"/>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absolute">
    <xdr:from>
      <xdr:col>11</xdr:col>
      <xdr:colOff>779735</xdr:colOff>
      <xdr:row>0</xdr:row>
      <xdr:rowOff>100163</xdr:rowOff>
    </xdr:from>
    <xdr:to>
      <xdr:col>11</xdr:col>
      <xdr:colOff>2408522</xdr:colOff>
      <xdr:row>5</xdr:row>
      <xdr:rowOff>139814</xdr:rowOff>
    </xdr:to>
    <xdr:pic>
      <xdr:nvPicPr>
        <xdr:cNvPr id="11" name="Imagen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8323" y="100163"/>
          <a:ext cx="1628787" cy="992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114300</xdr:rowOff>
    </xdr:from>
    <xdr:to>
      <xdr:col>4</xdr:col>
      <xdr:colOff>202827</xdr:colOff>
      <xdr:row>5</xdr:row>
      <xdr:rowOff>96801</xdr:rowOff>
    </xdr:to>
    <xdr:pic>
      <xdr:nvPicPr>
        <xdr:cNvPr id="12" name="1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14300"/>
          <a:ext cx="37483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272068</xdr:colOff>
      <xdr:row>2</xdr:row>
      <xdr:rowOff>38047</xdr:rowOff>
    </xdr:from>
    <xdr:to>
      <xdr:col>11</xdr:col>
      <xdr:colOff>329714</xdr:colOff>
      <xdr:row>4</xdr:row>
      <xdr:rowOff>53683</xdr:rowOff>
    </xdr:to>
    <xdr:sp macro="" textlink="">
      <xdr:nvSpPr>
        <xdr:cNvPr id="13" name="CuadroTexto 47"/>
        <xdr:cNvSpPr txBox="1"/>
      </xdr:nvSpPr>
      <xdr:spPr>
        <a:xfrm>
          <a:off x="3958803" y="419047"/>
          <a:ext cx="4607235" cy="39663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Bd gestión</a:t>
          </a:r>
        </a:p>
      </xdr:txBody>
    </xdr:sp>
    <xdr:clientData/>
  </xdr:twoCellAnchor>
  <xdr:twoCellAnchor editAs="oneCell">
    <xdr:from>
      <xdr:col>1</xdr:col>
      <xdr:colOff>17929</xdr:colOff>
      <xdr:row>1</xdr:row>
      <xdr:rowOff>24653</xdr:rowOff>
    </xdr:from>
    <xdr:to>
      <xdr:col>2</xdr:col>
      <xdr:colOff>477371</xdr:colOff>
      <xdr:row>5</xdr:row>
      <xdr:rowOff>1522</xdr:rowOff>
    </xdr:to>
    <xdr:pic>
      <xdr:nvPicPr>
        <xdr:cNvPr id="7" name="Imagen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63" t="35756" r="8592" b="30651"/>
        <a:stretch/>
      </xdr:blipFill>
      <xdr:spPr>
        <a:xfrm>
          <a:off x="398929" y="215153"/>
          <a:ext cx="1826560" cy="7388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37</xdr:col>
      <xdr:colOff>381000</xdr:colOff>
      <xdr:row>6</xdr:row>
      <xdr:rowOff>9525</xdr:rowOff>
    </xdr:to>
    <xdr:sp macro="" textlink="">
      <xdr:nvSpPr>
        <xdr:cNvPr id="4" name="Rectángulo redondeado 8"/>
        <xdr:cNvSpPr>
          <a:spLocks noChangeArrowheads="1"/>
        </xdr:cNvSpPr>
      </xdr:nvSpPr>
      <xdr:spPr bwMode="auto">
        <a:xfrm>
          <a:off x="0" y="0"/>
          <a:ext cx="29005306" cy="1152525"/>
        </a:xfrm>
        <a:prstGeom prst="roundRect">
          <a:avLst>
            <a:gd name="adj" fmla="val 4995"/>
          </a:avLst>
        </a:prstGeom>
        <a:gradFill rotWithShape="1">
          <a:gsLst>
            <a:gs pos="0">
              <a:srgbClr val="081B52"/>
            </a:gs>
            <a:gs pos="50000">
              <a:srgbClr val="112C78"/>
            </a:gs>
            <a:gs pos="100000">
              <a:srgbClr val="163690"/>
            </a:gs>
          </a:gsLst>
          <a:lin ang="5400000" scaled="1"/>
        </a:gradFill>
        <a:ln w="12700" algn="ctr">
          <a:solidFill>
            <a:srgbClr val="41719C"/>
          </a:solidFill>
          <a:miter lim="800000"/>
          <a:headEnd/>
          <a:tailEnd/>
        </a:ln>
      </xdr:spPr>
    </xdr:sp>
    <xdr:clientData/>
  </xdr:twoCellAnchor>
  <xdr:twoCellAnchor editAs="absolute">
    <xdr:from>
      <xdr:col>15</xdr:col>
      <xdr:colOff>716616</xdr:colOff>
      <xdr:row>0</xdr:row>
      <xdr:rowOff>66675</xdr:rowOff>
    </xdr:from>
    <xdr:to>
      <xdr:col>18</xdr:col>
      <xdr:colOff>57710</xdr:colOff>
      <xdr:row>5</xdr:row>
      <xdr:rowOff>95250</xdr:rowOff>
    </xdr:to>
    <xdr:pic>
      <xdr:nvPicPr>
        <xdr:cNvPr id="5" name="Imagen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6922" y="66675"/>
          <a:ext cx="162709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275665</xdr:colOff>
      <xdr:row>0</xdr:row>
      <xdr:rowOff>114300</xdr:rowOff>
    </xdr:from>
    <xdr:to>
      <xdr:col>4</xdr:col>
      <xdr:colOff>702609</xdr:colOff>
      <xdr:row>5</xdr:row>
      <xdr:rowOff>85725</xdr:rowOff>
    </xdr:to>
    <xdr:pic>
      <xdr:nvPicPr>
        <xdr:cNvPr id="6" name="1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547" y="114300"/>
          <a:ext cx="3743886"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118782</xdr:colOff>
      <xdr:row>2</xdr:row>
      <xdr:rowOff>33617</xdr:rowOff>
    </xdr:from>
    <xdr:to>
      <xdr:col>11</xdr:col>
      <xdr:colOff>123265</xdr:colOff>
      <xdr:row>4</xdr:row>
      <xdr:rowOff>44823</xdr:rowOff>
    </xdr:to>
    <xdr:sp macro="" textlink="">
      <xdr:nvSpPr>
        <xdr:cNvPr id="7" name="CuadroTexto 47"/>
        <xdr:cNvSpPr txBox="1"/>
      </xdr:nvSpPr>
      <xdr:spPr>
        <a:xfrm>
          <a:off x="4354606" y="414617"/>
          <a:ext cx="4576483" cy="39220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panose="020F0502020204030204"/>
              <a:ea typeface="+mn-ea"/>
              <a:cs typeface="+mn-cs"/>
            </a:rPr>
            <a:t>Ocupación</a:t>
          </a:r>
        </a:p>
      </xdr:txBody>
    </xdr:sp>
    <xdr:clientData/>
  </xdr:twoCellAnchor>
  <xdr:twoCellAnchor editAs="oneCell">
    <xdr:from>
      <xdr:col>2</xdr:col>
      <xdr:colOff>78441</xdr:colOff>
      <xdr:row>1</xdr:row>
      <xdr:rowOff>78440</xdr:rowOff>
    </xdr:from>
    <xdr:to>
      <xdr:col>3</xdr:col>
      <xdr:colOff>997324</xdr:colOff>
      <xdr:row>5</xdr:row>
      <xdr:rowOff>55309</xdr:rowOff>
    </xdr:to>
    <xdr:pic>
      <xdr:nvPicPr>
        <xdr:cNvPr id="2" name="Imagen 1"/>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63" t="35756" r="8592" b="30651"/>
        <a:stretch/>
      </xdr:blipFill>
      <xdr:spPr>
        <a:xfrm>
          <a:off x="616323" y="268940"/>
          <a:ext cx="1826560" cy="7388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SCAR DAVID MEJIA LOPERA" refreshedDate="43046.360144328704" createdVersion="4" refreshedVersion="4" minRefreshableVersion="3" recordCount="44">
  <cacheSource type="worksheet">
    <worksheetSource ref="A1:AB45" sheet="ACD"/>
  </cacheSource>
  <cacheFields count="28">
    <cacheField name="Cliente" numFmtId="0">
      <sharedItems containsBlank="1"/>
    </cacheField>
    <cacheField name="UEN" numFmtId="0">
      <sharedItems containsBlank="1"/>
    </cacheField>
    <cacheField name="CentroCosto" numFmtId="0">
      <sharedItems containsBlank="1"/>
    </cacheField>
    <cacheField name="Grupo" numFmtId="0">
      <sharedItems containsBlank="1"/>
    </cacheField>
    <cacheField name="Skill" numFmtId="0">
      <sharedItems containsString="0" containsBlank="1" containsNumber="1" containsInteger="1" minValue="1173" maxValue="1173"/>
    </cacheField>
    <cacheField name="Usuario" numFmtId="0">
      <sharedItems containsBlank="1" count="51">
        <s v="parangv"/>
        <s v="mgarcc"/>
        <s v="lmesal"/>
        <s v="mquintmo"/>
        <s v="yvargs"/>
        <s v="eortizce"/>
        <s v="igiraldo"/>
        <s v="lgomezoc"/>
        <s v="jmedibe"/>
        <m/>
        <s v="lseraran" u="1"/>
        <s v="dtorrg" u="1"/>
        <s v="ecorrpi" u="1"/>
        <s v="fescudh" u="1"/>
        <s v="aherrhe" u="1"/>
        <s v="cpalasan" u="1"/>
        <s v="pcastroc" u="1"/>
        <s v="nurregor" u="1"/>
        <s v="wroemrs" u="1"/>
        <s v="azabalas" u="1"/>
        <s v="lgomegon" u="1"/>
        <s v="yflorezt" u="1"/>
        <s v="dferreir" u="1"/>
        <s v="ymurillg" u="1"/>
        <s v="golartes" u="1"/>
        <s v="sarbarbo" u="1"/>
        <s v="cgalere" u="1"/>
        <s v="elagoso" u="1"/>
        <s v="huribeu" u="1"/>
        <s v="avelezvi" u="1"/>
        <s v="mcueto" u="1"/>
        <s v="vsarria" u="1"/>
        <s v="lhencast" u="1"/>
        <s v="bgoma" u="1"/>
        <s v="svilroja" u="1"/>
        <s v="jramiman" u="1"/>
        <s v="arojas" u="1"/>
        <s v="vhoyos" u="1"/>
        <s v="dbedoyag" u="1"/>
        <s v="lmarima" u="1"/>
        <s v="lzapade" u="1"/>
        <s v="ymorala" u="1"/>
        <s v="salvarec" u="1"/>
        <s v="lpasos" u="1"/>
        <s v="oacostab" u="1"/>
        <s v="bbustm" u="1"/>
        <s v="aarbelae" u="1"/>
        <s v="zplazasm" u="1"/>
        <s v="lquesada" u="1"/>
        <s v="mcarv" u="1"/>
        <s v="cgarcidu" u="1"/>
      </sharedItems>
    </cacheField>
    <cacheField name="Cedula" numFmtId="0">
      <sharedItems containsString="0" containsBlank="1" containsNumber="1" containsInteger="1" minValue="43115535" maxValue="1128471395"/>
    </cacheField>
    <cacheField name="Empleador" numFmtId="0">
      <sharedItems containsBlank="1"/>
    </cacheField>
    <cacheField name="Modalidad" numFmtId="0">
      <sharedItems containsString="0" containsBlank="1" containsNumber="1" containsInteger="1" minValue="0" maxValue="23"/>
    </cacheField>
    <cacheField name="FechaInici" numFmtId="14">
      <sharedItems containsNonDate="0" containsDate="1" containsString="0" containsBlank="1" minDate="2015-11-05T00:00:00" maxDate="2017-11-03T00:00:00" count="374">
        <d v="2017-10-17T00:00:00"/>
        <d v="2017-10-18T00:00:00"/>
        <d v="2017-10-19T00:00:00"/>
        <d v="2017-10-20T00:00:00"/>
        <d v="2017-10-23T00:00:00"/>
        <d v="2017-10-24T00:00:00"/>
        <d v="2017-10-27T00:00:00"/>
        <d v="2017-10-30T00:00:00"/>
        <d v="2017-11-02T00:00:00"/>
        <m/>
        <d v="2015-12-09T00:00:00" u="1"/>
        <d v="2016-02-09T00:00:00" u="1"/>
        <d v="2016-05-31T00:00:00" u="1"/>
        <d v="2016-07-22T00:00:00" u="1"/>
        <d v="2016-09-13T00:00:00" u="1"/>
        <d v="2016-11-04T00:00:00" u="1"/>
        <d v="2017-01-04T00:00:00" u="1"/>
        <d v="2015-11-23T00:00:00" u="1"/>
        <d v="2016-01-23T00:00:00" u="1"/>
        <d v="2016-05-05T00:00:00" u="1"/>
        <d v="2017-02-09T00:00:00" u="1"/>
        <d v="2015-12-28T00:00:00" u="1"/>
        <d v="2016-04-19T00:00:00" u="1"/>
        <d v="2016-06-10T00:00:00" u="1"/>
        <d v="2016-08-01T00:00:00" u="1"/>
        <d v="2016-11-23T00:00:00" u="1"/>
        <d v="2017-01-23T00:00:00" u="1"/>
        <d v="2017-03-14T00:00:00" u="1"/>
        <d v="2017-05-05T00:00:00" u="1"/>
        <d v="2015-12-02T00:00:00" u="1"/>
        <d v="2016-02-02T00:00:00" u="1"/>
        <d v="2016-05-24T00:00:00" u="1"/>
        <d v="2016-09-06T00:00:00" u="1"/>
        <d v="2017-04-19T00:00:00" u="1"/>
        <d v="2017-08-01T00:00:00" u="1"/>
        <d v="2016-01-16T00:00:00" u="1"/>
        <d v="2016-03-07T00:00:00" u="1"/>
        <d v="2016-10-11T00:00:00" u="1"/>
        <d v="2016-12-02T00:00:00" u="1"/>
        <d v="2017-05-24T00:00:00" u="1"/>
        <d v="2016-04-12T00:00:00" u="1"/>
        <d v="2016-06-03T00:00:00" u="1"/>
        <d v="2016-11-16T00:00:00" u="1"/>
        <d v="2017-01-16T00:00:00" u="1"/>
        <d v="2017-03-07T00:00:00" u="1"/>
        <d v="2017-06-29T00:00:00" u="1"/>
        <d v="2016-03-26T00:00:00" u="1"/>
        <d v="2016-05-17T00:00:00" u="1"/>
        <d v="2016-07-08T00:00:00" u="1"/>
        <d v="2017-02-21T00:00:00" u="1"/>
        <d v="2015-11-09T00:00:00" u="1"/>
        <d v="2016-01-09T00:00:00" u="1"/>
        <d v="2016-10-04T00:00:00" u="1"/>
        <d v="2015-12-14T00:00:00" u="1"/>
        <d v="2016-04-05T00:00:00" u="1"/>
        <d v="2016-07-27T00:00:00" u="1"/>
        <d v="2016-11-09T00:00:00" u="1"/>
        <d v="2017-06-22T00:00:00" u="1"/>
        <d v="2017-10-04T00:00:00" u="1"/>
        <d v="2015-11-28T00:00:00" u="1"/>
        <d v="2016-03-19T00:00:00" u="1"/>
        <d v="2016-05-10T00:00:00" u="1"/>
        <d v="2016-07-01T00:00:00" u="1"/>
        <d v="2017-02-14T00:00:00" u="1"/>
        <d v="2017-04-05T00:00:00" u="1"/>
        <d v="2017-07-27T00:00:00" u="1"/>
        <d v="2016-06-15T00:00:00" u="1"/>
        <d v="2016-11-28T00:00:00" u="1"/>
        <d v="2017-05-10T00:00:00" u="1"/>
        <d v="2017-07-01T00:00:00" u="1"/>
        <d v="2016-11-02T00:00:00" u="1"/>
        <d v="2017-06-15T00:00:00" u="1"/>
        <d v="2015-11-21T00:00:00" u="1"/>
        <d v="2016-01-21T00:00:00" u="1"/>
        <d v="2016-03-12T00:00:00" u="1"/>
        <d v="2017-02-07T00:00:00" u="1"/>
        <d v="2016-02-26T00:00:00" u="1"/>
        <d v="2016-06-08T00:00:00" u="1"/>
        <d v="2016-09-30T00:00:00" u="1"/>
        <d v="2016-11-21T00:00:00" u="1"/>
        <d v="2017-05-03T00:00:00" u="1"/>
        <d v="2016-07-13T00:00:00" u="1"/>
        <d v="2016-12-26T00:00:00" u="1"/>
        <d v="2017-06-08T00:00:00" u="1"/>
        <d v="2015-11-14T00:00:00" u="1"/>
        <d v="2016-01-14T00:00:00" u="1"/>
        <d v="2016-03-05T00:00:00" u="1"/>
        <d v="2016-06-27T00:00:00" u="1"/>
        <d v="2017-03-31T00:00:00" u="1"/>
        <d v="2017-09-04T00:00:00" u="1"/>
        <d v="2016-02-19T00:00:00" u="1"/>
        <d v="2016-06-01T00:00:00" u="1"/>
        <d v="2016-09-23T00:00:00" u="1"/>
        <d v="2016-07-06T00:00:00" u="1"/>
        <d v="2016-10-28T00:00:00" u="1"/>
        <d v="2017-06-01T00:00:00" u="1"/>
        <d v="2016-01-07T00:00:00" u="1"/>
        <d v="2016-04-29T00:00:00" u="1"/>
        <d v="2016-06-20T00:00:00" u="1"/>
        <d v="2017-03-24T00:00:00" u="1"/>
        <d v="2017-05-15T00:00:00" u="1"/>
        <d v="2017-07-06T00:00:00" u="1"/>
        <d v="2015-12-12T00:00:00" u="1"/>
        <d v="2016-02-12T00:00:00" u="1"/>
        <d v="2016-07-25T00:00:00" u="1"/>
        <d v="2016-09-16T00:00:00" u="1"/>
        <d v="2017-06-20T00:00:00" u="1"/>
        <d v="2017-10-02T00:00:00" u="1"/>
        <d v="2015-11-26T00:00:00" u="1"/>
        <d v="2016-03-17T00:00:00" u="1"/>
        <d v="2016-10-21T00:00:00" u="1"/>
        <d v="2017-04-03T00:00:00" u="1"/>
        <d v="2016-04-22T00:00:00" u="1"/>
        <d v="2016-06-13T00:00:00" u="1"/>
        <d v="2017-01-26T00:00:00" u="1"/>
        <d v="2017-03-17T00:00:00" u="1"/>
        <d v="2017-10-21T00:00:00" u="1"/>
        <d v="2015-12-05T00:00:00" u="1"/>
        <d v="2016-02-05T00:00:00" u="1"/>
        <d v="2016-09-09T00:00:00" u="1"/>
        <d v="2017-06-13T00:00:00" u="1"/>
        <d v="2017-08-04T00:00:00" u="1"/>
        <d v="2015-11-19T00:00:00" u="1"/>
        <d v="2016-01-19T00:00:00" u="1"/>
        <d v="2016-03-10T00:00:00" u="1"/>
        <d v="2016-10-14T00:00:00" u="1"/>
        <d v="2016-12-05T00:00:00" u="1"/>
        <d v="2016-02-24T00:00:00" u="1"/>
        <d v="2016-04-15T00:00:00" u="1"/>
        <d v="2016-09-28T00:00:00" u="1"/>
        <d v="2017-01-19T00:00:00" u="1"/>
        <d v="2017-03-10T00:00:00" u="1"/>
        <d v="2016-03-29T00:00:00" u="1"/>
        <d v="2016-05-20T00:00:00" u="1"/>
        <d v="2016-09-02T00:00:00" u="1"/>
        <d v="2017-06-06T00:00:00" u="1"/>
        <d v="2017-09-28T00:00:00" u="1"/>
        <d v="2015-11-12T00:00:00" u="1"/>
        <d v="2016-01-12T00:00:00" u="1"/>
        <d v="2016-03-03T00:00:00" u="1"/>
        <d v="2016-06-25T00:00:00" u="1"/>
        <d v="2017-03-29T00:00:00" u="1"/>
        <d v="2015-12-17T00:00:00" u="1"/>
        <d v="2016-02-17T00:00:00" u="1"/>
        <d v="2016-07-30T00:00:00" u="1"/>
        <d v="2016-09-21T00:00:00" u="1"/>
        <d v="2017-01-12T00:00:00" u="1"/>
        <d v="2017-08-16T00:00:00" u="1"/>
        <d v="2016-03-22T00:00:00" u="1"/>
        <d v="2016-05-13T00:00:00" u="1"/>
        <d v="2016-10-26T00:00:00" u="1"/>
        <d v="2017-02-17T00:00:00" u="1"/>
        <d v="2015-11-05T00:00:00" u="1"/>
        <d v="2016-01-05T00:00:00" u="1"/>
        <d v="2016-04-27T00:00:00" u="1"/>
        <d v="2016-06-18T00:00:00" u="1"/>
        <d v="2017-01-31T00:00:00" u="1"/>
        <d v="2017-03-22T00:00:00" u="1"/>
        <d v="2017-10-26T00:00:00" u="1"/>
        <d v="2015-12-10T00:00:00" u="1"/>
        <d v="2016-02-10T00:00:00" u="1"/>
        <d v="2016-04-01T00:00:00" u="1"/>
        <d v="2016-07-23T00:00:00" u="1"/>
        <d v="2016-09-14T00:00:00" u="1"/>
        <d v="2017-01-05T00:00:00" u="1"/>
        <d v="2015-11-24T00:00:00" u="1"/>
        <d v="2016-03-15T00:00:00" u="1"/>
        <d v="2016-05-06T00:00:00" u="1"/>
        <d v="2016-10-19T00:00:00" u="1"/>
        <d v="2017-02-10T00:00:00" u="1"/>
        <d v="2015-12-29T00:00:00" u="1"/>
        <d v="2016-02-29T00:00:00" u="1"/>
        <d v="2016-04-20T00:00:00" u="1"/>
        <d v="2016-06-11T00:00:00" u="1"/>
        <d v="2016-11-24T00:00:00" u="1"/>
        <d v="2017-03-15T00:00:00" u="1"/>
        <d v="2015-12-03T00:00:00" u="1"/>
        <d v="2016-02-03T00:00:00" u="1"/>
        <d v="2016-05-25T00:00:00" u="1"/>
        <d v="2016-07-16T00:00:00" u="1"/>
        <d v="2016-09-07T00:00:00" u="1"/>
        <d v="2017-08-02T00:00:00" u="1"/>
        <d v="2015-11-17T00:00:00" u="1"/>
        <d v="2016-03-08T00:00:00" u="1"/>
        <d v="2016-06-30T00:00:00" u="1"/>
        <d v="2017-05-25T00:00:00" u="1"/>
        <d v="2015-12-22T00:00:00" u="1"/>
        <d v="2016-02-22T00:00:00" u="1"/>
        <d v="2016-04-13T00:00:00" u="1"/>
        <d v="2016-06-04T00:00:00" u="1"/>
        <d v="2016-09-26T00:00:00" u="1"/>
        <d v="2016-11-17T00:00:00" u="1"/>
        <d v="2017-01-17T00:00:00" u="1"/>
        <d v="2017-03-08T00:00:00" u="1"/>
        <d v="2017-06-30T00:00:00" u="1"/>
        <d v="2016-05-18T00:00:00" u="1"/>
        <d v="2016-07-09T00:00:00" u="1"/>
        <d v="2016-10-31T00:00:00" u="1"/>
        <d v="2017-02-22T00:00:00" u="1"/>
        <d v="2017-09-26T00:00:00" u="1"/>
        <d v="2015-11-10T00:00:00" u="1"/>
        <d v="2016-03-01T00:00:00" u="1"/>
        <d v="2016-06-23T00:00:00" u="1"/>
        <d v="2016-10-05T00:00:00" u="1"/>
        <d v="2017-03-27T00:00:00" u="1"/>
        <d v="2015-12-15T00:00:00" u="1"/>
        <d v="2016-02-15T00:00:00" u="1"/>
        <d v="2016-07-28T00:00:00" u="1"/>
        <d v="2016-09-19T00:00:00" u="1"/>
        <d v="2016-11-10T00:00:00" u="1"/>
        <d v="2017-03-01T00:00:00" u="1"/>
        <d v="2017-06-23T00:00:00" u="1"/>
        <d v="2016-05-11T00:00:00" u="1"/>
        <d v="2016-07-02T00:00:00" u="1"/>
        <d v="2016-10-24T00:00:00" u="1"/>
        <d v="2017-02-15T00:00:00" u="1"/>
        <d v="2017-04-06T00:00:00" u="1"/>
        <d v="2016-04-25T00:00:00" u="1"/>
        <d v="2016-06-16T00:00:00" u="1"/>
        <d v="2016-11-29T00:00:00" u="1"/>
        <d v="2017-05-11T00:00:00" u="1"/>
        <d v="2016-02-08T00:00:00" u="1"/>
        <d v="2016-07-21T00:00:00" u="1"/>
        <d v="2016-09-12T00:00:00" u="1"/>
        <d v="2016-11-03T00:00:00" u="1"/>
        <d v="2017-06-16T00:00:00" u="1"/>
        <d v="2016-01-22T00:00:00" u="1"/>
        <d v="2016-05-04T00:00:00" u="1"/>
        <d v="2017-02-08T00:00:00" u="1"/>
        <d v="2017-05-30T00:00:00" u="1"/>
        <d v="2016-02-27T00:00:00" u="1"/>
        <d v="2016-04-18T00:00:00" u="1"/>
        <d v="2016-06-09T00:00:00" u="1"/>
        <d v="2017-03-13T00:00:00" u="1"/>
        <d v="2017-05-04T00:00:00" u="1"/>
        <d v="2015-12-01T00:00:00" u="1"/>
        <d v="2016-02-01T00:00:00" u="1"/>
        <d v="2016-05-23T00:00:00" u="1"/>
        <d v="2016-07-14T00:00:00" u="1"/>
        <d v="2016-12-27T00:00:00" u="1"/>
        <d v="2017-06-09T00:00:00" u="1"/>
        <d v="2016-01-15T00:00:00" u="1"/>
        <d v="2016-06-28T00:00:00" u="1"/>
        <d v="2016-10-10T00:00:00" u="1"/>
        <d v="2016-12-01T00:00:00" u="1"/>
        <d v="2017-05-23T00:00:00" u="1"/>
        <d v="2017-09-05T00:00:00" u="1"/>
        <d v="2016-02-20T00:00:00" u="1"/>
        <d v="2016-04-11T00:00:00" u="1"/>
        <d v="2016-06-02T00:00:00" u="1"/>
        <d v="2016-11-15T00:00:00" u="1"/>
        <d v="2017-03-06T00:00:00" u="1"/>
        <d v="2016-05-16T00:00:00" u="1"/>
        <d v="2016-07-07T00:00:00" u="1"/>
        <d v="2016-12-20T00:00:00" u="1"/>
        <d v="2017-02-20T00:00:00" u="1"/>
        <d v="2017-04-11T00:00:00" u="1"/>
        <d v="2017-06-02T00:00:00" u="1"/>
        <d v="2016-01-08T00:00:00" u="1"/>
        <d v="2016-04-30T00:00:00" u="1"/>
        <d v="2016-06-21T00:00:00" u="1"/>
        <d v="2016-10-03T00:00:00" u="1"/>
        <d v="2017-05-16T00:00:00" u="1"/>
        <d v="2017-07-07T00:00:00" u="1"/>
        <d v="2016-02-13T00:00:00" u="1"/>
        <d v="2016-04-04T00:00:00" u="1"/>
        <d v="2016-07-26T00:00:00" u="1"/>
        <d v="2016-09-17T00:00:00" u="1"/>
        <d v="2017-06-21T00:00:00" u="1"/>
        <d v="2017-10-03T00:00:00" u="1"/>
        <d v="2016-03-18T00:00:00" u="1"/>
        <d v="2016-12-13T00:00:00" u="1"/>
        <d v="2017-02-13T00:00:00" u="1"/>
        <d v="2017-04-04T00:00:00" u="1"/>
        <d v="2016-04-23T00:00:00" u="1"/>
        <d v="2016-06-14T00:00:00" u="1"/>
        <d v="2017-01-27T00:00:00" u="1"/>
        <d v="2016-02-06T00:00:00" u="1"/>
        <d v="2016-05-28T00:00:00" u="1"/>
        <d v="2016-07-19T00:00:00" u="1"/>
        <d v="2016-11-01T00:00:00" u="1"/>
        <d v="2015-11-20T00:00:00" u="1"/>
        <d v="2016-01-20T00:00:00" u="1"/>
        <d v="2016-03-11T00:00:00" u="1"/>
        <d v="2016-05-02T00:00:00" u="1"/>
        <d v="2016-12-06T00:00:00" u="1"/>
        <d v="2017-11-01T00:00:00" u="1"/>
        <d v="2016-02-25T00:00:00" u="1"/>
        <d v="2016-04-16T00:00:00" u="1"/>
        <d v="2016-06-07T00:00:00" u="1"/>
        <d v="2016-09-29T00:00:00" u="1"/>
        <d v="2016-03-30T00:00:00" u="1"/>
        <d v="2016-05-21T00:00:00" u="1"/>
        <d v="2016-07-12T00:00:00" u="1"/>
        <d v="2016-09-03T00:00:00" u="1"/>
        <d v="2017-06-07T00:00:00" u="1"/>
        <d v="2017-09-29T00:00:00" u="1"/>
        <d v="2015-11-13T00:00:00" u="1"/>
        <d v="2016-01-13T00:00:00" u="1"/>
        <d v="2016-03-04T00:00:00" u="1"/>
        <d v="2016-10-08T00:00:00" u="1"/>
        <d v="2017-03-30T00:00:00" u="1"/>
        <d v="2017-07-12T00:00:00" u="1"/>
        <d v="2015-12-18T00:00:00" u="1"/>
        <d v="2016-02-18T00:00:00" u="1"/>
        <d v="2016-09-22T00:00:00" u="1"/>
        <d v="2017-01-13T00:00:00" u="1"/>
        <d v="2017-08-17T00:00:00" u="1"/>
        <d v="2016-05-14T00:00:00" u="1"/>
        <d v="2016-07-05T00:00:00" u="1"/>
        <d v="2016-10-27T00:00:00" u="1"/>
        <d v="2017-02-18T00:00:00" u="1"/>
        <d v="2017-07-31T00:00:00" u="1"/>
        <d v="2015-11-06T00:00:00" u="1"/>
        <d v="2016-01-06T00:00:00" u="1"/>
        <d v="2016-04-28T00:00:00" u="1"/>
        <d v="2017-03-23T00:00:00" u="1"/>
        <d v="2017-07-05T00:00:00" u="1"/>
        <d v="2016-02-11T00:00:00" u="1"/>
        <d v="2016-04-02T00:00:00" u="1"/>
        <d v="2016-09-15T00:00:00" u="1"/>
        <d v="2017-01-06T00:00:00" u="1"/>
        <d v="2015-11-25T00:00:00" u="1"/>
        <d v="2016-01-25T00:00:00" u="1"/>
        <d v="2016-03-16T00:00:00" u="1"/>
        <d v="2016-05-07T00:00:00" u="1"/>
        <d v="2016-10-20T00:00:00" u="1"/>
        <d v="2017-07-24T00:00:00" u="1"/>
        <d v="2015-12-30T00:00:00" u="1"/>
        <d v="2016-04-21T00:00:00" u="1"/>
        <d v="2017-01-25T00:00:00" u="1"/>
        <d v="2017-03-16T00:00:00" u="1"/>
        <d v="2017-08-29T00:00:00" u="1"/>
        <d v="2015-12-04T00:00:00" u="1"/>
        <d v="2016-02-04T00:00:00" u="1"/>
        <d v="2016-05-26T00:00:00" u="1"/>
        <d v="2016-09-08T00:00:00" u="1"/>
        <d v="2016-12-30T00:00:00" u="1"/>
        <d v="2015-11-18T00:00:00" u="1"/>
        <d v="2016-01-18T00:00:00" u="1"/>
        <d v="2016-03-09T00:00:00" u="1"/>
        <d v="2016-10-13T00:00:00" u="1"/>
        <d v="2017-07-17T00:00:00" u="1"/>
        <d v="2015-12-23T00:00:00" u="1"/>
        <d v="2016-02-23T00:00:00" u="1"/>
        <d v="2016-04-14T00:00:00" u="1"/>
        <d v="2016-09-27T00:00:00" u="1"/>
        <d v="2016-11-18T00:00:00" u="1"/>
        <d v="2017-01-18T00:00:00" u="1"/>
        <d v="2017-03-09T00:00:00" u="1"/>
        <d v="2016-03-28T00:00:00" u="1"/>
        <d v="2016-05-19T00:00:00" u="1"/>
        <d v="2016-09-01T00:00:00" u="1"/>
        <d v="2017-09-27T00:00:00" u="1"/>
        <d v="2015-11-11T00:00:00" u="1"/>
        <d v="2016-03-02T00:00:00" u="1"/>
        <d v="2016-06-24T00:00:00" u="1"/>
        <d v="2016-10-06T00:00:00" u="1"/>
        <d v="2017-03-28T00:00:00" u="1"/>
        <d v="2015-12-16T00:00:00" u="1"/>
        <d v="2016-02-16T00:00:00" u="1"/>
        <d v="2016-07-29T00:00:00" u="1"/>
        <d v="2016-09-20T00:00:00" u="1"/>
        <d v="2017-01-11T00:00:00" u="1"/>
        <d v="2015-11-30T00:00:00" u="1"/>
        <d v="2016-05-12T00:00:00" u="1"/>
        <d v="2016-10-25T00:00:00" u="1"/>
        <d v="2016-12-16T00:00:00" u="1"/>
        <d v="2017-02-16T00:00:00" u="1"/>
        <d v="2016-01-04T00:00:00" u="1"/>
        <d v="2016-04-26T00:00:00" u="1"/>
        <d v="2016-06-17T00:00:00" u="1"/>
        <d v="2016-11-30T00:00:00" u="1"/>
        <d v="2017-03-21T00:00:00" u="1"/>
      </sharedItems>
    </cacheField>
    <cacheField name="FechaFinal" numFmtId="22">
      <sharedItems containsNonDate="0" containsDate="1" containsString="0" containsBlank="1" minDate="2017-10-17T00:00:00" maxDate="2017-11-03T00:00:00"/>
    </cacheField>
    <cacheField name="DiurnoOrd" numFmtId="0">
      <sharedItems containsString="0" containsBlank="1" containsNumber="1" minValue="0.27579999999999999" maxValue="5.3322000000000003"/>
    </cacheField>
    <cacheField name="NocturnoOrd" numFmtId="0">
      <sharedItems containsString="0" containsBlank="1" containsNumber="1" containsInteger="1" minValue="0" maxValue="0"/>
    </cacheField>
    <cacheField name="DiurnoFest" numFmtId="0">
      <sharedItems containsString="0" containsBlank="1" containsNumber="1" containsInteger="1" minValue="0" maxValue="0"/>
    </cacheField>
    <cacheField name="NocturnoFest" numFmtId="0">
      <sharedItems containsString="0" containsBlank="1" containsNumber="1" containsInteger="1" minValue="0" maxValue="0"/>
    </cacheField>
    <cacheField name="Documentacion" numFmtId="0">
      <sharedItems containsString="0" containsBlank="1" containsNumber="1" minValue="0" maxValue="0.34670000000000001"/>
    </cacheField>
    <cacheField name="Disponible" numFmtId="0">
      <sharedItems containsString="0" containsBlank="1" containsNumber="1" minValue="0.25779999999999997" maxValue="3.7966000000000002"/>
    </cacheField>
    <cacheField name="Conversando" numFmtId="0">
      <sharedItems containsString="0" containsBlank="1" containsNumber="1" minValue="0" maxValue="3.6922000000000001"/>
    </cacheField>
    <cacheField name="Descanso" numFmtId="0">
      <sharedItems containsString="0" containsBlank="1" containsNumber="1" containsInteger="1" minValue="0" maxValue="0"/>
    </cacheField>
    <cacheField name="Capacitacion" numFmtId="0">
      <sharedItems containsString="0" containsBlank="1" containsNumber="1" containsInteger="1" minValue="0" maxValue="0"/>
    </cacheField>
    <cacheField name="EnRetroalimentacion" numFmtId="0">
      <sharedItems containsString="0" containsBlank="1" containsNumber="1" containsInteger="1" minValue="0" maxValue="0"/>
    </cacheField>
    <cacheField name="Tblending" numFmtId="0">
      <sharedItems containsString="0" containsBlank="1" containsNumber="1" containsInteger="1" minValue="0" maxValue="0"/>
    </cacheField>
    <cacheField name="TiempoTotalConexion" numFmtId="0">
      <sharedItems containsString="0" containsBlank="1" containsNumber="1" minValue="0.27579999999999999" maxValue="5.3322000000000003"/>
    </cacheField>
    <cacheField name="TipoOperacion" numFmtId="0">
      <sharedItems containsBlank="1"/>
    </cacheField>
    <cacheField name="Auxiliar" numFmtId="0">
      <sharedItems containsString="0" containsBlank="1" containsNumber="1" containsInteger="1" minValue="0" maxValue="0"/>
    </cacheField>
    <cacheField name="CentroCostoFinanciero" numFmtId="0">
      <sharedItems containsString="0" containsBlank="1" containsNumber="1" containsInteger="1" minValue="100301049" maxValue="100301049"/>
    </cacheField>
    <cacheField name="AHT" numFmtId="0">
      <sharedItems containsString="0" containsBlank="1" containsNumber="1" minValue="0" maxValue="3.6922000000000001"/>
    </cacheField>
    <cacheField name="Ocupacion" numFmtId="9">
      <sharedItems containsString="0" containsBlank="1" containsNumber="1" minValue="0" maxValue="0.810154644749648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
  <r>
    <s v="EMVARIAS"/>
    <s v="EMVARIAS"/>
    <s v="EMVARIAS"/>
    <s v="EMV_SALIDA"/>
    <n v="1173"/>
    <x v="0"/>
    <n v="43598919"/>
    <s v="EMTELCO"/>
    <n v="0"/>
    <x v="0"/>
    <d v="2017-10-17T00:00:00"/>
    <n v="4.7005999999999997"/>
    <n v="0"/>
    <n v="0"/>
    <n v="0"/>
    <n v="0"/>
    <n v="1.0084"/>
    <n v="3.6922000000000001"/>
    <n v="0"/>
    <n v="0"/>
    <n v="0"/>
    <n v="0"/>
    <n v="4.7005999999999997"/>
    <s v="SALIDA"/>
    <n v="0"/>
    <n v="100301049"/>
    <n v="3.6922000000000001"/>
    <n v="0.78547419478364477"/>
  </r>
  <r>
    <s v="EMVARIAS"/>
    <s v="EMVARIAS"/>
    <s v="EMVARIAS"/>
    <s v="EMV_SALIDA"/>
    <n v="1173"/>
    <x v="1"/>
    <n v="1128471395"/>
    <s v="EMTELCO"/>
    <n v="23"/>
    <x v="0"/>
    <d v="2017-10-17T00:00:00"/>
    <n v="2.0158"/>
    <n v="0"/>
    <n v="0"/>
    <n v="0"/>
    <n v="0"/>
    <n v="1.2536"/>
    <n v="0.76219999999999999"/>
    <n v="0"/>
    <n v="0"/>
    <n v="0"/>
    <n v="0"/>
    <n v="2.0158"/>
    <s v="SALIDA"/>
    <n v="0"/>
    <n v="100301049"/>
    <n v="0.76219999999999999"/>
    <n v="0.37811290802658992"/>
  </r>
  <r>
    <s v="EMVARIAS"/>
    <s v="EMVARIAS"/>
    <s v="EMVARIAS"/>
    <s v="EMV_SALIDA"/>
    <n v="1173"/>
    <x v="2"/>
    <n v="43840485"/>
    <s v="EMTELCO"/>
    <n v="23"/>
    <x v="0"/>
    <d v="2017-10-17T00:00:00"/>
    <n v="1.9819"/>
    <n v="0"/>
    <n v="0"/>
    <n v="0"/>
    <n v="0"/>
    <n v="0.98609999999999998"/>
    <n v="0.99580000000000002"/>
    <n v="0"/>
    <n v="0"/>
    <n v="0"/>
    <n v="0"/>
    <n v="1.9819"/>
    <s v="SALIDA"/>
    <n v="0"/>
    <n v="100301049"/>
    <n v="0.99580000000000002"/>
    <n v="0.50244714667743073"/>
  </r>
  <r>
    <s v="EMVARIAS"/>
    <s v="EMVARIAS"/>
    <s v="EMVARIAS"/>
    <s v="EMV_SALIDA"/>
    <n v="1173"/>
    <x v="3"/>
    <n v="43115535"/>
    <s v="EMTELCO"/>
    <n v="0"/>
    <x v="0"/>
    <d v="2017-10-17T00:00:00"/>
    <n v="1.9992000000000001"/>
    <n v="0"/>
    <n v="0"/>
    <n v="0"/>
    <n v="0"/>
    <n v="0.8306"/>
    <n v="1.1686000000000001"/>
    <n v="0"/>
    <n v="0"/>
    <n v="0"/>
    <n v="0"/>
    <n v="1.9992000000000001"/>
    <s v="SALIDA"/>
    <n v="0"/>
    <n v="100301049"/>
    <n v="1.1686000000000001"/>
    <n v="0.58453381352541023"/>
  </r>
  <r>
    <s v="EMVARIAS"/>
    <s v="EMVARIAS"/>
    <s v="EMVARIAS"/>
    <s v="EMV_SALIDA"/>
    <n v="1173"/>
    <x v="4"/>
    <n v="1036667551"/>
    <s v="EMTELCO"/>
    <n v="0"/>
    <x v="0"/>
    <d v="2017-10-17T00:00:00"/>
    <n v="1.9981"/>
    <n v="0"/>
    <n v="0"/>
    <n v="0"/>
    <n v="0"/>
    <n v="0.9889"/>
    <n v="1.0092000000000001"/>
    <n v="0"/>
    <n v="0"/>
    <n v="0"/>
    <n v="0"/>
    <n v="1.9981"/>
    <s v="SALIDA"/>
    <n v="0"/>
    <n v="100301049"/>
    <n v="1.0092000000000001"/>
    <n v="0.50507982583454292"/>
  </r>
  <r>
    <s v="EMVARIAS"/>
    <s v="EMVARIAS"/>
    <s v="EMVARIAS"/>
    <s v="EMV_SALIDA"/>
    <n v="1173"/>
    <x v="5"/>
    <n v="1017145606"/>
    <s v="EMTELCO"/>
    <n v="0"/>
    <x v="0"/>
    <d v="2017-10-17T00:00:00"/>
    <n v="5.1216999999999997"/>
    <n v="0"/>
    <n v="0"/>
    <n v="0"/>
    <n v="0"/>
    <n v="2.137"/>
    <n v="2.9847000000000001"/>
    <n v="0"/>
    <n v="0"/>
    <n v="0"/>
    <n v="0"/>
    <n v="5.1216999999999997"/>
    <s v="SALIDA"/>
    <n v="0"/>
    <n v="100301049"/>
    <n v="2.9847000000000001"/>
    <n v="0.58275572563797184"/>
  </r>
  <r>
    <s v="EMVARIAS"/>
    <s v="EMVARIAS"/>
    <s v="EMVARIAS"/>
    <s v="EMV_SALIDA"/>
    <n v="1173"/>
    <x v="6"/>
    <n v="43988019"/>
    <s v="EMTELCO"/>
    <n v="23"/>
    <x v="0"/>
    <d v="2017-10-17T00:00:00"/>
    <n v="1.9750000000000001"/>
    <n v="0"/>
    <n v="0"/>
    <n v="0"/>
    <n v="0"/>
    <n v="0.80330000000000001"/>
    <n v="1.1717"/>
    <n v="0"/>
    <n v="0"/>
    <n v="0"/>
    <n v="0"/>
    <n v="1.9750000000000001"/>
    <s v="SALIDA"/>
    <n v="0"/>
    <n v="100301049"/>
    <n v="1.1717"/>
    <n v="0.5932658227848101"/>
  </r>
  <r>
    <s v="EMVARIAS"/>
    <s v="EMVARIAS"/>
    <s v="EMVARIAS"/>
    <s v="EMV_SALIDA"/>
    <n v="1173"/>
    <x v="7"/>
    <n v="71662106"/>
    <s v="EMTELCO"/>
    <n v="13"/>
    <x v="1"/>
    <d v="2017-10-18T00:00:00"/>
    <n v="0.81440000000000001"/>
    <n v="0"/>
    <n v="0"/>
    <n v="0"/>
    <n v="3.2800000000000003E-2"/>
    <n v="0.55410000000000004"/>
    <n v="0.22750000000000001"/>
    <n v="0"/>
    <n v="0"/>
    <n v="0"/>
    <n v="0"/>
    <n v="0.81440000000000001"/>
    <s v="SALIDA"/>
    <n v="0"/>
    <n v="100301049"/>
    <n v="0.26030000000000003"/>
    <n v="0.31962180746561891"/>
  </r>
  <r>
    <s v="EMVARIAS"/>
    <s v="EMVARIAS"/>
    <s v="EMVARIAS"/>
    <s v="EMV_SALIDA"/>
    <n v="1173"/>
    <x v="5"/>
    <n v="1017145606"/>
    <s v="EMTELCO"/>
    <n v="0"/>
    <x v="1"/>
    <d v="2017-10-18T00:00:00"/>
    <n v="1.0900000000000001"/>
    <n v="0"/>
    <n v="0"/>
    <n v="0"/>
    <n v="0"/>
    <n v="0.50670000000000004"/>
    <n v="0.58330000000000004"/>
    <n v="0"/>
    <n v="0"/>
    <n v="0"/>
    <n v="0"/>
    <n v="1.0900000000000001"/>
    <s v="SALIDA"/>
    <n v="0"/>
    <n v="100301049"/>
    <n v="0.58330000000000004"/>
    <n v="0.53513761467889909"/>
  </r>
  <r>
    <s v="EMVARIAS"/>
    <s v="EMVARIAS"/>
    <s v="EMVARIAS"/>
    <s v="EMV_SALIDA"/>
    <n v="1173"/>
    <x v="7"/>
    <n v="71662106"/>
    <s v="EMTELCO"/>
    <n v="13"/>
    <x v="2"/>
    <d v="2017-10-19T00:00:00"/>
    <n v="5.3322000000000003"/>
    <n v="0"/>
    <n v="0"/>
    <n v="0"/>
    <n v="0.17169999999999999"/>
    <n v="3.7966000000000002"/>
    <n v="1.3638999999999999"/>
    <n v="0"/>
    <n v="0"/>
    <n v="0"/>
    <n v="0"/>
    <n v="5.3322000000000003"/>
    <s v="SALIDA"/>
    <n v="0"/>
    <n v="100301049"/>
    <n v="1.5355999999999999"/>
    <n v="0.28798619706687667"/>
  </r>
  <r>
    <s v="EMVARIAS"/>
    <s v="EMVARIAS"/>
    <s v="EMVARIAS"/>
    <s v="EMV_SALIDA"/>
    <n v="1173"/>
    <x v="7"/>
    <n v="71662106"/>
    <s v="EMTELCO"/>
    <n v="13"/>
    <x v="3"/>
    <d v="2017-10-20T00:00:00"/>
    <n v="4.2835999999999999"/>
    <n v="0"/>
    <n v="0"/>
    <n v="0"/>
    <n v="0.34670000000000001"/>
    <n v="3.3738000000000001"/>
    <n v="0.56310000000000004"/>
    <n v="0"/>
    <n v="0"/>
    <n v="0"/>
    <n v="0"/>
    <n v="4.2835999999999999"/>
    <s v="SALIDA"/>
    <n v="0"/>
    <n v="100301049"/>
    <n v="0.90980000000000005"/>
    <n v="0.21239144644691382"/>
  </r>
  <r>
    <s v="EMVARIAS"/>
    <s v="EMVARIAS"/>
    <s v="EMVARIAS"/>
    <s v="EMV_SALIDA"/>
    <n v="1173"/>
    <x v="7"/>
    <n v="71662106"/>
    <s v="EMTELCO"/>
    <n v="13"/>
    <x v="4"/>
    <d v="2017-10-23T00:00:00"/>
    <n v="1.4421999999999999"/>
    <n v="0"/>
    <n v="0"/>
    <n v="0"/>
    <n v="1.6899999999999998E-2"/>
    <n v="0.57720000000000005"/>
    <n v="0.84809999999999997"/>
    <n v="0"/>
    <n v="0"/>
    <n v="0"/>
    <n v="0"/>
    <n v="1.4421999999999999"/>
    <s v="SALIDA"/>
    <n v="0"/>
    <n v="100301049"/>
    <n v="0.86499999999999999"/>
    <n v="0.59977811676605186"/>
  </r>
  <r>
    <s v="EMVARIAS"/>
    <s v="EMVARIAS"/>
    <s v="EMVARIAS"/>
    <s v="EMV_SALIDA"/>
    <n v="1173"/>
    <x v="7"/>
    <n v="71662106"/>
    <s v="EMTELCO"/>
    <n v="13"/>
    <x v="5"/>
    <d v="2017-10-24T00:00:00"/>
    <n v="0.74609999999999999"/>
    <n v="0"/>
    <n v="0"/>
    <n v="0"/>
    <n v="0.17829999999999999"/>
    <n v="0.49359999999999998"/>
    <n v="7.4200000000000002E-2"/>
    <n v="0"/>
    <n v="0"/>
    <n v="0"/>
    <n v="0"/>
    <n v="0.74609999999999999"/>
    <s v="SALIDA"/>
    <n v="0"/>
    <n v="100301049"/>
    <n v="0.2525"/>
    <n v="0.33842648438547113"/>
  </r>
  <r>
    <s v="EMVARIAS"/>
    <s v="EMVARIAS"/>
    <s v="EMVARIAS"/>
    <s v="EMV_SALIDA"/>
    <n v="1173"/>
    <x v="1"/>
    <n v="1128471395"/>
    <s v="EMTELCO"/>
    <n v="23"/>
    <x v="5"/>
    <d v="2017-10-24T00:00:00"/>
    <n v="0.91080000000000005"/>
    <n v="0"/>
    <n v="0"/>
    <n v="0"/>
    <n v="0"/>
    <n v="0.55549999999999999"/>
    <n v="0.3553"/>
    <n v="0"/>
    <n v="0"/>
    <n v="0"/>
    <n v="0"/>
    <n v="0.91080000000000005"/>
    <s v="SALIDA"/>
    <n v="0"/>
    <n v="100301049"/>
    <n v="0.3553"/>
    <n v="0.39009661835748788"/>
  </r>
  <r>
    <s v="EMVARIAS"/>
    <s v="EMVARIAS"/>
    <s v="EMVARIAS"/>
    <s v="EMV_SALIDA"/>
    <n v="1173"/>
    <x v="0"/>
    <n v="43598919"/>
    <s v="EMTELCO"/>
    <n v="0"/>
    <x v="5"/>
    <d v="2017-10-24T00:00:00"/>
    <n v="0.90890000000000004"/>
    <n v="0"/>
    <n v="0"/>
    <n v="0"/>
    <n v="0"/>
    <n v="0.34920000000000001"/>
    <n v="0.55969999999999998"/>
    <n v="0"/>
    <n v="0"/>
    <n v="0"/>
    <n v="0"/>
    <n v="0.90890000000000004"/>
    <s v="SALIDA"/>
    <n v="0"/>
    <n v="100301049"/>
    <n v="0.55969999999999998"/>
    <n v="0.61579931785674991"/>
  </r>
  <r>
    <s v="EMVARIAS"/>
    <s v="EMVARIAS"/>
    <s v="EMVARIAS"/>
    <s v="EMV_SALIDA"/>
    <n v="1173"/>
    <x v="2"/>
    <n v="43840485"/>
    <s v="EMTELCO"/>
    <n v="23"/>
    <x v="5"/>
    <d v="2017-10-24T00:00:00"/>
    <n v="0.89939999999999998"/>
    <n v="0"/>
    <n v="0"/>
    <n v="0"/>
    <n v="0"/>
    <n v="0.53080000000000005"/>
    <n v="0.36859999999999998"/>
    <n v="0"/>
    <n v="0"/>
    <n v="0"/>
    <n v="0"/>
    <n v="0.89939999999999998"/>
    <s v="SALIDA"/>
    <n v="0"/>
    <n v="100301049"/>
    <n v="0.36859999999999998"/>
    <n v="0.40982877473871471"/>
  </r>
  <r>
    <s v="EMVARIAS"/>
    <s v="EMVARIAS"/>
    <s v="EMVARIAS"/>
    <s v="EMV_SALIDA"/>
    <n v="1173"/>
    <x v="5"/>
    <n v="1017145606"/>
    <s v="EMTELCO"/>
    <n v="0"/>
    <x v="5"/>
    <d v="2017-10-24T00:00:00"/>
    <n v="0.91080000000000005"/>
    <n v="0"/>
    <n v="0"/>
    <n v="0"/>
    <n v="0"/>
    <n v="0.29470000000000002"/>
    <n v="0.61609999999999998"/>
    <n v="0"/>
    <n v="0"/>
    <n v="0"/>
    <n v="0"/>
    <n v="0.91080000000000005"/>
    <s v="SALIDA"/>
    <n v="0"/>
    <n v="100301049"/>
    <n v="0.61609999999999998"/>
    <n v="0.67643829600351335"/>
  </r>
  <r>
    <s v="EMVARIAS"/>
    <s v="EMVARIAS"/>
    <s v="EMVARIAS"/>
    <s v="EMV_SALIDA"/>
    <n v="1173"/>
    <x v="6"/>
    <n v="43988019"/>
    <s v="EMTELCO"/>
    <n v="23"/>
    <x v="5"/>
    <d v="2017-10-24T00:00:00"/>
    <n v="0.86529999999999996"/>
    <n v="0"/>
    <n v="0"/>
    <n v="0"/>
    <n v="0"/>
    <n v="0.40360000000000001"/>
    <n v="0.4617"/>
    <n v="0"/>
    <n v="0"/>
    <n v="0"/>
    <n v="0"/>
    <n v="0.86529999999999996"/>
    <s v="SALIDA"/>
    <n v="0"/>
    <n v="100301049"/>
    <n v="0.4617"/>
    <n v="0.5335721715012135"/>
  </r>
  <r>
    <s v="EMVARIAS"/>
    <s v="EMVARIAS"/>
    <s v="EMVARIAS"/>
    <s v="EMV_SALIDA"/>
    <n v="1173"/>
    <x v="0"/>
    <n v="43598919"/>
    <s v="EMTELCO"/>
    <n v="0"/>
    <x v="6"/>
    <d v="2017-10-27T00:00:00"/>
    <n v="1.0214000000000001"/>
    <n v="0"/>
    <n v="0"/>
    <n v="0"/>
    <n v="0"/>
    <n v="0.25779999999999997"/>
    <n v="0.76359999999999995"/>
    <n v="0"/>
    <n v="0"/>
    <n v="0"/>
    <n v="0"/>
    <n v="1.0214000000000001"/>
    <s v="SALIDA"/>
    <n v="0"/>
    <n v="100301049"/>
    <n v="0.76359999999999995"/>
    <n v="0.74760133150577623"/>
  </r>
  <r>
    <s v="EMVARIAS"/>
    <s v="EMVARIAS"/>
    <s v="EMVARIAS"/>
    <s v="EMV_SALIDA"/>
    <n v="1173"/>
    <x v="0"/>
    <n v="43598919"/>
    <s v="EMTELCO"/>
    <n v="0"/>
    <x v="7"/>
    <d v="2017-10-30T00:00:00"/>
    <n v="1.8493999999999999"/>
    <n v="0"/>
    <n v="0"/>
    <n v="0"/>
    <n v="0"/>
    <n v="0.35110000000000002"/>
    <n v="1.4983"/>
    <n v="0"/>
    <n v="0"/>
    <n v="0"/>
    <n v="0"/>
    <n v="1.8493999999999999"/>
    <s v="SALIDA"/>
    <n v="0"/>
    <n v="100301049"/>
    <n v="1.4983"/>
    <n v="0.8101546447496486"/>
  </r>
  <r>
    <s v="EMVARIAS"/>
    <s v="EMVARIAS"/>
    <s v="EMVARIAS"/>
    <s v="EMV_SALIDA"/>
    <n v="1173"/>
    <x v="8"/>
    <n v="1020474693"/>
    <s v="EMTELCO"/>
    <n v="0"/>
    <x v="8"/>
    <d v="2017-11-02T00:00:00"/>
    <n v="0.37890000000000001"/>
    <n v="0"/>
    <n v="0"/>
    <n v="0"/>
    <n v="0"/>
    <n v="0.37890000000000001"/>
    <n v="0"/>
    <n v="0"/>
    <n v="0"/>
    <n v="0"/>
    <n v="0"/>
    <n v="0.37890000000000001"/>
    <s v="SALIDA"/>
    <n v="0"/>
    <n v="100301049"/>
    <n v="0"/>
    <n v="0"/>
  </r>
  <r>
    <s v="EMVARIAS"/>
    <s v="EMVARIAS"/>
    <s v="EMVARIAS"/>
    <s v="EMV_SALIDA"/>
    <n v="1173"/>
    <x v="7"/>
    <n v="71662106"/>
    <s v="EMTELCO"/>
    <n v="13"/>
    <x v="8"/>
    <d v="2017-11-02T00:00:00"/>
    <n v="0.27579999999999999"/>
    <n v="0"/>
    <n v="0"/>
    <n v="0"/>
    <n v="0"/>
    <n v="0.27579999999999999"/>
    <n v="0"/>
    <n v="0"/>
    <n v="0"/>
    <n v="0"/>
    <n v="0"/>
    <n v="0.27579999999999999"/>
    <s v="SALIDA"/>
    <n v="0"/>
    <n v="100301049"/>
    <n v="0"/>
    <n v="0"/>
  </r>
  <r>
    <s v="EMVARIAS"/>
    <s v="EMVARIAS"/>
    <s v="EMVARIAS"/>
    <s v="EMV_SALIDA"/>
    <n v="1173"/>
    <x v="1"/>
    <n v="1128471395"/>
    <s v="EMTELCO"/>
    <n v="23"/>
    <x v="8"/>
    <d v="2017-11-02T00:00:00"/>
    <n v="4.33"/>
    <n v="0"/>
    <n v="0"/>
    <n v="0"/>
    <n v="0"/>
    <n v="1.9702999999999999"/>
    <n v="2.3597000000000001"/>
    <n v="0"/>
    <n v="0"/>
    <n v="0"/>
    <n v="0"/>
    <n v="4.33"/>
    <s v="SALIDA"/>
    <n v="0"/>
    <n v="100301049"/>
    <n v="2.3597000000000001"/>
    <n v="0.54496535796766743"/>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r>
    <m/>
    <m/>
    <m/>
    <m/>
    <m/>
    <x v="9"/>
    <m/>
    <m/>
    <m/>
    <x v="9"/>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itemPrintTitles="1" createdVersion="4" indent="0" outline="1" outlineData="1" multipleFieldFilters="0" rowHeaderCaption="USUARIO" fieldListSortAscending="1">
  <location ref="C11:D21" firstHeaderRow="1" firstDataRow="1" firstDataCol="1" rowPageCount="1" colPageCount="1"/>
  <pivotFields count="28">
    <pivotField showAll="0"/>
    <pivotField showAll="0"/>
    <pivotField showAll="0"/>
    <pivotField showAll="0"/>
    <pivotField showAll="0"/>
    <pivotField axis="axisRow" showAll="0">
      <items count="52">
        <item m="1" x="11"/>
        <item m="1" x="12"/>
        <item m="1" x="32"/>
        <item m="1" x="31"/>
        <item m="1" x="30"/>
        <item x="9"/>
        <item m="1" x="46"/>
        <item m="1" x="48"/>
        <item m="1" x="38"/>
        <item m="1" x="18"/>
        <item x="5"/>
        <item m="1" x="14"/>
        <item m="1" x="44"/>
        <item m="1" x="13"/>
        <item m="1" x="45"/>
        <item m="1" x="29"/>
        <item m="1" x="15"/>
        <item m="1" x="26"/>
        <item m="1" x="23"/>
        <item m="1" x="36"/>
        <item m="1" x="21"/>
        <item m="1" x="33"/>
        <item m="1" x="40"/>
        <item m="1" x="20"/>
        <item m="1" x="42"/>
        <item m="1" x="39"/>
        <item m="1" x="17"/>
        <item x="7"/>
        <item x="1"/>
        <item m="1" x="28"/>
        <item x="6"/>
        <item m="1" x="19"/>
        <item m="1" x="22"/>
        <item m="1" x="49"/>
        <item m="1" x="16"/>
        <item m="1" x="35"/>
        <item m="1" x="50"/>
        <item m="1" x="24"/>
        <item x="0"/>
        <item m="1" x="47"/>
        <item m="1" x="41"/>
        <item x="2"/>
        <item m="1" x="37"/>
        <item m="1" x="25"/>
        <item m="1" x="34"/>
        <item m="1" x="10"/>
        <item x="3"/>
        <item x="4"/>
        <item m="1" x="27"/>
        <item x="8"/>
        <item m="1" x="43"/>
        <item t="default"/>
      </items>
    </pivotField>
    <pivotField showAll="0"/>
    <pivotField showAll="0"/>
    <pivotField showAll="0"/>
    <pivotField name="Fecha" axis="axisPage" numFmtId="22" multipleItemSelectionAllowed="1" showAll="0">
      <items count="375">
        <item m="1" x="152"/>
        <item m="1" x="313"/>
        <item m="1" x="50"/>
        <item m="1" x="200"/>
        <item m="1" x="354"/>
        <item m="1" x="137"/>
        <item m="1" x="297"/>
        <item m="1" x="84"/>
        <item m="1" x="182"/>
        <item m="1" x="338"/>
        <item m="1" x="122"/>
        <item m="1" x="281"/>
        <item m="1" x="72"/>
        <item m="1" x="17"/>
        <item m="1" x="165"/>
        <item m="1" x="322"/>
        <item m="1" x="108"/>
        <item m="1" x="59"/>
        <item m="1" x="364"/>
        <item m="1" x="235"/>
        <item m="1" x="29"/>
        <item m="1" x="176"/>
        <item m="1" x="333"/>
        <item m="1" x="117"/>
        <item m="1" x="10"/>
        <item m="1" x="159"/>
        <item m="1" x="102"/>
        <item m="1" x="53"/>
        <item m="1" x="205"/>
        <item m="1" x="359"/>
        <item m="1" x="142"/>
        <item m="1" x="303"/>
        <item m="1" x="186"/>
        <item m="1" x="343"/>
        <item m="1" x="21"/>
        <item m="1" x="170"/>
        <item m="1" x="328"/>
        <item m="1" x="369"/>
        <item m="1" x="153"/>
        <item m="1" x="314"/>
        <item m="1" x="96"/>
        <item m="1" x="258"/>
        <item m="1" x="51"/>
        <item m="1" x="138"/>
        <item m="1" x="298"/>
        <item m="1" x="85"/>
        <item m="1" x="241"/>
        <item m="1" x="35"/>
        <item m="1" x="339"/>
        <item m="1" x="123"/>
        <item m="1" x="282"/>
        <item m="1" x="73"/>
        <item m="1" x="226"/>
        <item m="1" x="18"/>
        <item m="1" x="323"/>
        <item m="1" x="236"/>
        <item m="1" x="30"/>
        <item m="1" x="177"/>
        <item m="1" x="334"/>
        <item m="1" x="118"/>
        <item m="1" x="277"/>
        <item m="1" x="221"/>
        <item m="1" x="11"/>
        <item m="1" x="160"/>
        <item m="1" x="318"/>
        <item m="1" x="103"/>
        <item m="1" x="264"/>
        <item m="1" x="206"/>
        <item m="1" x="360"/>
        <item m="1" x="143"/>
        <item m="1" x="304"/>
        <item m="1" x="90"/>
        <item m="1" x="247"/>
        <item m="1" x="187"/>
        <item m="1" x="344"/>
        <item m="1" x="127"/>
        <item m="1" x="287"/>
        <item m="1" x="76"/>
        <item m="1" x="230"/>
        <item m="1" x="171"/>
        <item m="1" x="201"/>
        <item m="1" x="355"/>
        <item m="1" x="139"/>
        <item m="1" x="299"/>
        <item m="1" x="86"/>
        <item m="1" x="36"/>
        <item m="1" x="183"/>
        <item m="1" x="340"/>
        <item m="1" x="124"/>
        <item m="1" x="283"/>
        <item m="1" x="74"/>
        <item m="1" x="166"/>
        <item m="1" x="324"/>
        <item h="1" m="1" x="109"/>
        <item h="1" m="1" x="270"/>
        <item h="1" m="1" x="60"/>
        <item h="1" m="1" x="148"/>
        <item h="1" m="1" x="46"/>
        <item h="1" m="1" x="350"/>
        <item h="1" m="1" x="132"/>
        <item h="1" m="1" x="291"/>
        <item h="1" m="1" x="161"/>
        <item h="1" m="1" x="319"/>
        <item h="1" m="1" x="265"/>
        <item h="1" m="1" x="54"/>
        <item m="1" x="248"/>
        <item m="1" x="40"/>
        <item m="1" x="188"/>
        <item m="1" x="345"/>
        <item m="1" x="128"/>
        <item m="1" x="288"/>
        <item m="1" x="231"/>
        <item m="1" x="22"/>
        <item m="1" x="172"/>
        <item m="1" x="329"/>
        <item m="1" x="112"/>
        <item m="1" x="274"/>
        <item m="1" x="217"/>
        <item m="1" x="370"/>
        <item m="1" x="154"/>
        <item m="1" x="315"/>
        <item m="1" x="97"/>
        <item m="1" x="259"/>
        <item m="1" x="284"/>
        <item m="1" x="189"/>
        <item m="1" x="289"/>
        <item m="1" x="77"/>
        <item m="1" x="227"/>
        <item m="1" x="19"/>
        <item m="1" x="167"/>
        <item m="1" x="325"/>
        <item m="1" x="61"/>
        <item m="1" x="212"/>
        <item m="1" x="365"/>
        <item m="1" x="149"/>
        <item m="1" x="308"/>
        <item m="1" x="252"/>
        <item m="1" x="47"/>
        <item m="1" x="195"/>
        <item m="1" x="351"/>
        <item m="1" x="133"/>
        <item m="1" x="292"/>
        <item m="1" x="237"/>
        <item m="1" x="31"/>
        <item m="1" x="178"/>
        <item m="1" x="335"/>
        <item m="1" x="278"/>
        <item m="1" x="12"/>
        <item m="1" x="91"/>
        <item m="1" x="249"/>
        <item m="1" x="41"/>
        <item h="1" m="1" x="232"/>
        <item h="1" m="1" x="23"/>
        <item h="1" m="1" x="173"/>
        <item h="1" m="1" x="113"/>
        <item h="1" m="1" x="275"/>
        <item h="1" m="1" x="66"/>
        <item h="1" m="1" x="218"/>
        <item h="1" m="1" x="371"/>
        <item h="1" m="1" x="155"/>
        <item h="1" m="1" x="98"/>
        <item h="1" m="1" x="260"/>
        <item h="1" m="1" x="202"/>
        <item h="1" m="1" x="356"/>
        <item h="1" m="1" x="140"/>
        <item h="1" m="1" x="87"/>
        <item h="1" m="1" x="242"/>
        <item h="1" m="1" x="184"/>
        <item m="1" x="62"/>
        <item m="1" x="213"/>
        <item m="1" x="309"/>
        <item m="1" x="93"/>
        <item m="1" x="253"/>
        <item m="1" x="48"/>
        <item m="1" x="196"/>
        <item m="1" x="293"/>
        <item m="1" x="81"/>
        <item m="1" x="238"/>
        <item m="1" x="179"/>
        <item m="1" x="279"/>
        <item m="1" x="222"/>
        <item m="1" x="13"/>
        <item m="1" x="162"/>
        <item m="1" x="104"/>
        <item m="1" x="266"/>
        <item m="1" x="55"/>
        <item m="1" x="207"/>
        <item m="1" x="361"/>
        <item m="1" x="144"/>
        <item m="1" x="24"/>
        <item m="1" x="352"/>
        <item m="1" x="134"/>
        <item m="1" x="294"/>
        <item m="1" x="32"/>
        <item m="1" x="180"/>
        <item m="1" x="336"/>
        <item m="1" x="119"/>
        <item m="1" x="223"/>
        <item m="1" x="14"/>
        <item m="1" x="163"/>
        <item m="1" x="320"/>
        <item m="1" x="105"/>
        <item m="1" x="267"/>
        <item m="1" x="208"/>
        <item m="1" x="362"/>
        <item m="1" x="145"/>
        <item m="1" x="305"/>
        <item m="1" x="92"/>
        <item m="1" x="190"/>
        <item m="1" x="346"/>
        <item m="1" x="129"/>
        <item m="1" x="290"/>
        <item m="1" x="78"/>
        <item m="1" x="261"/>
        <item m="1" x="52"/>
        <item m="1" x="203"/>
        <item m="1" x="357"/>
        <item m="1" x="300"/>
        <item m="1" x="243"/>
        <item m="1" x="37"/>
        <item m="1" x="341"/>
        <item m="1" x="125"/>
        <item m="1" x="168"/>
        <item m="1" x="326"/>
        <item m="1" x="110"/>
        <item m="1" x="214"/>
        <item m="1" x="366"/>
        <item m="1" x="150"/>
        <item m="1" x="310"/>
        <item m="1" x="94"/>
        <item m="1" x="197"/>
        <item m="1" x="280"/>
        <item m="1" x="70"/>
        <item m="1" x="224"/>
        <item m="1" x="15"/>
        <item m="1" x="56"/>
        <item m="1" x="209"/>
        <item m="1" x="250"/>
        <item m="1" x="42"/>
        <item m="1" x="191"/>
        <item m="1" x="347"/>
        <item m="1" x="79"/>
        <item m="1" x="25"/>
        <item m="1" x="174"/>
        <item m="1" x="67"/>
        <item m="1" x="219"/>
        <item m="1" x="372"/>
        <item m="1" x="244"/>
        <item m="1" x="38"/>
        <item m="1" x="126"/>
        <item m="1" x="285"/>
        <item m="1" x="271"/>
        <item m="1" x="367"/>
        <item m="1" x="254"/>
        <item m="1" x="82"/>
        <item m="1" x="239"/>
        <item m="1" x="337"/>
        <item m="1" x="16"/>
        <item m="1" x="164"/>
        <item m="1" x="321"/>
        <item m="1" x="363"/>
        <item m="1" x="146"/>
        <item m="1" x="306"/>
        <item m="1" x="43"/>
        <item m="1" x="192"/>
        <item m="1" x="348"/>
        <item m="1" x="130"/>
        <item m="1" x="26"/>
        <item m="1" x="330"/>
        <item m="1" x="114"/>
        <item m="1" x="276"/>
        <item m="1" x="156"/>
        <item m="1" x="75"/>
        <item m="1" x="228"/>
        <item m="1" x="20"/>
        <item m="1" x="169"/>
        <item m="1" x="272"/>
        <item m="1" x="63"/>
        <item m="1" x="215"/>
        <item m="1" x="368"/>
        <item m="1" x="151"/>
        <item m="1" x="311"/>
        <item m="1" x="255"/>
        <item m="1" x="49"/>
        <item m="1" x="198"/>
        <item m="1" x="210"/>
        <item m="1" x="251"/>
        <item m="1" x="44"/>
        <item m="1" x="193"/>
        <item m="1" x="349"/>
        <item m="1" x="131"/>
        <item m="1" x="233"/>
        <item m="1" x="27"/>
        <item m="1" x="175"/>
        <item m="1" x="331"/>
        <item m="1" x="115"/>
        <item m="1" x="373"/>
        <item m="1" x="157"/>
        <item m="1" x="316"/>
        <item m="1" x="99"/>
        <item m="1" x="204"/>
        <item m="1" x="358"/>
        <item m="1" x="141"/>
        <item m="1" x="301"/>
        <item m="1" x="88"/>
        <item m="1" x="111"/>
        <item m="1" x="273"/>
        <item m="1" x="64"/>
        <item m="1" x="216"/>
        <item m="1" x="256"/>
        <item m="1" x="33"/>
        <item m="1" x="80"/>
        <item m="1" x="234"/>
        <item m="1" x="28"/>
        <item m="1" x="68"/>
        <item m="1" x="220"/>
        <item m="1" x="100"/>
        <item m="1" x="262"/>
        <item m="1" x="245"/>
        <item m="1" x="39"/>
        <item m="1" x="185"/>
        <item m="1" x="229"/>
        <item m="1" x="95"/>
        <item m="1" x="257"/>
        <item m="1" x="135"/>
        <item m="1" x="295"/>
        <item m="1" x="83"/>
        <item m="1" x="240"/>
        <item m="1" x="120"/>
        <item m="1" x="71"/>
        <item m="1" x="225"/>
        <item m="1" x="106"/>
        <item m="1" x="268"/>
        <item m="1" x="57"/>
        <item m="1" x="211"/>
        <item m="1" x="45"/>
        <item m="1" x="194"/>
        <item m="1" x="69"/>
        <item m="1" x="317"/>
        <item m="1" x="101"/>
        <item m="1" x="263"/>
        <item h="1" m="1" x="302"/>
        <item h="1" m="1" x="342"/>
        <item h="1" m="1" x="327"/>
        <item h="1" m="1" x="65"/>
        <item h="1" m="1" x="312"/>
        <item h="1" m="1" x="34"/>
        <item h="1" m="1" x="181"/>
        <item h="1" x="9"/>
        <item m="1" x="121"/>
        <item m="1" x="147"/>
        <item m="1" x="307"/>
        <item m="1" x="332"/>
        <item m="1" x="89"/>
        <item m="1" x="246"/>
        <item m="1" x="199"/>
        <item m="1" x="353"/>
        <item m="1" x="136"/>
        <item m="1" x="296"/>
        <item m="1" x="107"/>
        <item m="1" x="269"/>
        <item m="1" x="58"/>
        <item x="0"/>
        <item x="1"/>
        <item x="2"/>
        <item x="3"/>
        <item m="1" x="116"/>
        <item x="4"/>
        <item x="5"/>
        <item m="1" x="158"/>
        <item x="6"/>
        <item x="7"/>
        <item m="1" x="286"/>
        <item x="8"/>
        <item t="default"/>
      </items>
    </pivotField>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9" showAll="0"/>
  </pivotFields>
  <rowFields count="1">
    <field x="5"/>
  </rowFields>
  <rowItems count="10">
    <i>
      <x v="10"/>
    </i>
    <i>
      <x v="27"/>
    </i>
    <i>
      <x v="28"/>
    </i>
    <i>
      <x v="30"/>
    </i>
    <i>
      <x v="38"/>
    </i>
    <i>
      <x v="41"/>
    </i>
    <i>
      <x v="46"/>
    </i>
    <i>
      <x v="47"/>
    </i>
    <i>
      <x v="49"/>
    </i>
    <i t="grand">
      <x/>
    </i>
  </rowItems>
  <colItems count="1">
    <i/>
  </colItems>
  <pageFields count="1">
    <pageField fld="9" hier="-1"/>
  </pageFields>
  <dataFields count="1">
    <dataField name="% OCUPACIÓN" fld="27" subtotal="average" baseField="5" baseItem="0" numFmtId="9"/>
  </dataFields>
  <formats count="21">
    <format dxfId="20">
      <pivotArea outline="0" collapsedLevelsAreSubtotals="1" fieldPosition="0"/>
    </format>
    <format dxfId="19">
      <pivotArea field="5" type="button" dataOnly="0" labelOnly="1" outline="0" axis="axisRow" fieldPosition="0"/>
    </format>
    <format dxfId="18">
      <pivotArea field="5" type="button" dataOnly="0" labelOnly="1" outline="0" axis="axisRow" fieldPosition="0"/>
    </format>
    <format dxfId="17">
      <pivotArea dataOnly="0" labelOnly="1" outline="0" axis="axisValues" fieldPosition="0"/>
    </format>
    <format dxfId="16">
      <pivotArea field="9" type="button" dataOnly="0" labelOnly="1" outline="0" axis="axisPage" fieldPosition="0"/>
    </format>
    <format dxfId="15">
      <pivotArea field="9" type="button" dataOnly="0" labelOnly="1" outline="0" axis="axisPage" fieldPosition="0"/>
    </format>
    <format dxfId="14">
      <pivotArea field="9" type="button" dataOnly="0" labelOnly="1" outline="0" axis="axisPage" fieldPosition="0"/>
    </format>
    <format dxfId="13">
      <pivotArea dataOnly="0" labelOnly="1" outline="0" axis="axisValues" fieldPosition="0"/>
    </format>
    <format dxfId="12">
      <pivotArea dataOnly="0" labelOnly="1" outline="0" fieldPosition="0">
        <references count="1">
          <reference field="9" count="0"/>
        </references>
      </pivotArea>
    </format>
    <format dxfId="11">
      <pivotArea grandRow="1" outline="0" collapsedLevelsAreSubtotals="1" fieldPosition="0"/>
    </format>
    <format dxfId="10">
      <pivotArea dataOnly="0" labelOnly="1" grandRow="1" outline="0" fieldPosition="0"/>
    </format>
    <format dxfId="9">
      <pivotArea grandRow="1" outline="0" collapsedLevelsAreSubtotals="1" fieldPosition="0"/>
    </format>
    <format dxfId="8">
      <pivotArea dataOnly="0" labelOnly="1" grandRow="1" outline="0" fieldPosition="0"/>
    </format>
    <format dxfId="7">
      <pivotArea type="all" dataOnly="0" outline="0" fieldPosition="0"/>
    </format>
    <format dxfId="6">
      <pivotArea type="all" dataOnly="0" outline="0" fieldPosition="0"/>
    </format>
    <format dxfId="5">
      <pivotArea field="9" type="button" dataOnly="0" labelOnly="1" outline="0" axis="axisPage" fieldPosition="0"/>
    </format>
    <format dxfId="4">
      <pivotArea dataOnly="0" labelOnly="1" outline="0" fieldPosition="0">
        <references count="1">
          <reference field="9" count="0"/>
        </references>
      </pivotArea>
    </format>
    <format dxfId="3">
      <pivotArea field="5" type="button" dataOnly="0" labelOnly="1" outline="0" axis="axisRow" fieldPosition="0"/>
    </format>
    <format dxfId="2">
      <pivotArea dataOnly="0" outline="0" axis="axisValues" fieldPosition="0"/>
    </format>
    <format dxfId="1">
      <pivotArea grandRow="1" outline="0" collapsedLevelsAreSubtotals="1" fieldPosition="0"/>
    </format>
    <format dxfId="0">
      <pivotArea dataOnly="0" labelOnly="1" grandRow="1" outline="0" fieldPosition="0"/>
    </format>
  </formats>
  <pivotTableStyleInfo name="PivotStyleMedium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8:I47"/>
  <sheetViews>
    <sheetView showGridLines="0" showRowColHeaders="0" zoomScale="85" zoomScaleNormal="85" workbookViewId="0"/>
  </sheetViews>
  <sheetFormatPr defaultColWidth="11.42578125" defaultRowHeight="15" x14ac:dyDescent="0.25"/>
  <cols>
    <col min="1" max="16384" width="11.42578125" style="44"/>
  </cols>
  <sheetData>
    <row r="8" spans="2:9" x14ac:dyDescent="0.25">
      <c r="B8" s="169" t="s">
        <v>18</v>
      </c>
      <c r="C8" s="169"/>
      <c r="D8" s="169"/>
      <c r="E8" s="169"/>
      <c r="F8" s="169"/>
      <c r="G8" s="169"/>
      <c r="H8" s="169"/>
      <c r="I8" s="169"/>
    </row>
    <row r="9" spans="2:9" x14ac:dyDescent="0.25">
      <c r="B9" s="116"/>
      <c r="C9" s="116"/>
      <c r="D9" s="116"/>
      <c r="E9" s="116"/>
      <c r="F9" s="116"/>
      <c r="G9" s="117" t="s">
        <v>19</v>
      </c>
      <c r="H9" s="116"/>
      <c r="I9" s="116"/>
    </row>
    <row r="10" spans="2:9" x14ac:dyDescent="0.25">
      <c r="B10" s="118"/>
      <c r="C10" s="170"/>
      <c r="D10" s="170"/>
      <c r="E10" s="170"/>
      <c r="F10" s="116"/>
      <c r="G10" s="119" t="s">
        <v>20</v>
      </c>
      <c r="H10" s="119" t="s">
        <v>21</v>
      </c>
      <c r="I10" s="119" t="s">
        <v>22</v>
      </c>
    </row>
    <row r="11" spans="2:9" x14ac:dyDescent="0.25">
      <c r="B11" s="120" t="s">
        <v>23</v>
      </c>
      <c r="C11" s="171" t="s">
        <v>24</v>
      </c>
      <c r="D11" s="171"/>
      <c r="E11" s="171"/>
      <c r="F11" s="116"/>
      <c r="G11" s="121">
        <f>MAX('Bd Gestión'!$W:$W)</f>
        <v>43041</v>
      </c>
      <c r="H11" s="122">
        <f>MAX('Bd Gestión'!$W:$W)</f>
        <v>43041</v>
      </c>
      <c r="I11" s="123">
        <f>MAX('Bd Gestión'!$W:$W)</f>
        <v>43041</v>
      </c>
    </row>
    <row r="12" spans="2:9" x14ac:dyDescent="0.25">
      <c r="B12" s="120" t="s">
        <v>25</v>
      </c>
      <c r="C12" s="171" t="s">
        <v>34</v>
      </c>
      <c r="D12" s="171"/>
      <c r="E12" s="171"/>
      <c r="F12" s="116"/>
      <c r="G12" s="116"/>
      <c r="H12" s="116"/>
      <c r="I12" s="116"/>
    </row>
    <row r="13" spans="2:9" x14ac:dyDescent="0.25">
      <c r="B13" s="120" t="s">
        <v>26</v>
      </c>
      <c r="C13" s="172" t="s">
        <v>932</v>
      </c>
      <c r="D13" s="173"/>
      <c r="E13" s="174"/>
      <c r="F13" s="116"/>
      <c r="G13" s="116"/>
      <c r="H13" s="116"/>
      <c r="I13" s="116"/>
    </row>
    <row r="14" spans="2:9" x14ac:dyDescent="0.25">
      <c r="B14" s="120" t="s">
        <v>27</v>
      </c>
      <c r="C14" s="172" t="s">
        <v>35</v>
      </c>
      <c r="D14" s="173"/>
      <c r="E14" s="174"/>
      <c r="F14" s="116"/>
      <c r="G14" s="116"/>
      <c r="H14" s="116"/>
      <c r="I14" s="116"/>
    </row>
    <row r="15" spans="2:9" x14ac:dyDescent="0.25">
      <c r="B15" s="120" t="s">
        <v>28</v>
      </c>
      <c r="C15" s="165" t="s">
        <v>1262</v>
      </c>
      <c r="D15" s="165"/>
      <c r="E15" s="165"/>
      <c r="F15" s="116"/>
      <c r="G15" s="116"/>
      <c r="H15" s="116"/>
      <c r="I15" s="116"/>
    </row>
    <row r="16" spans="2:9" x14ac:dyDescent="0.25">
      <c r="B16" s="116" t="s">
        <v>29</v>
      </c>
      <c r="C16" s="116"/>
      <c r="D16" s="116"/>
      <c r="E16" s="116"/>
      <c r="F16" s="116"/>
      <c r="G16" s="116"/>
      <c r="H16" s="116"/>
      <c r="I16" s="116"/>
    </row>
    <row r="17" spans="2:9" x14ac:dyDescent="0.25">
      <c r="B17" s="166" t="s">
        <v>30</v>
      </c>
      <c r="C17" s="167"/>
      <c r="D17" s="167"/>
      <c r="E17" s="168"/>
      <c r="F17" s="116"/>
      <c r="G17" s="116"/>
      <c r="H17" s="116"/>
      <c r="I17" s="116"/>
    </row>
    <row r="18" spans="2:9" x14ac:dyDescent="0.25">
      <c r="B18" s="124"/>
      <c r="C18" s="125"/>
      <c r="D18" s="125"/>
      <c r="E18" s="116"/>
      <c r="F18" s="116"/>
      <c r="G18" s="116"/>
      <c r="H18" s="116"/>
      <c r="I18" s="116"/>
    </row>
    <row r="19" spans="2:9" x14ac:dyDescent="0.25">
      <c r="B19" s="166" t="s">
        <v>31</v>
      </c>
      <c r="C19" s="167"/>
      <c r="D19" s="167"/>
      <c r="E19" s="168"/>
      <c r="F19" s="126"/>
      <c r="G19" s="116"/>
      <c r="H19" s="116"/>
      <c r="I19" s="116"/>
    </row>
    <row r="20" spans="2:9" x14ac:dyDescent="0.25">
      <c r="B20" s="124"/>
      <c r="C20" s="125"/>
      <c r="D20" s="125"/>
      <c r="E20" s="126"/>
      <c r="F20" s="126"/>
      <c r="G20" s="126"/>
      <c r="H20" s="126"/>
      <c r="I20" s="126"/>
    </row>
    <row r="21" spans="2:9" x14ac:dyDescent="0.25">
      <c r="B21" s="166" t="s">
        <v>32</v>
      </c>
      <c r="C21" s="167"/>
      <c r="D21" s="167"/>
      <c r="E21" s="168"/>
      <c r="F21" s="116"/>
      <c r="G21" s="116"/>
      <c r="H21" s="116"/>
      <c r="I21" s="116"/>
    </row>
    <row r="22" spans="2:9" x14ac:dyDescent="0.25">
      <c r="B22" s="116"/>
      <c r="C22" s="116"/>
      <c r="D22" s="116"/>
      <c r="E22" s="116"/>
      <c r="F22" s="116"/>
      <c r="G22" s="116"/>
      <c r="H22" s="116"/>
      <c r="I22" s="116"/>
    </row>
    <row r="23" spans="2:9" x14ac:dyDescent="0.25">
      <c r="B23" s="116"/>
      <c r="C23" s="116"/>
      <c r="D23" s="116"/>
      <c r="E23" s="116"/>
      <c r="F23" s="116"/>
      <c r="G23" s="116"/>
      <c r="H23" s="116"/>
      <c r="I23" s="116"/>
    </row>
    <row r="24" spans="2:9" x14ac:dyDescent="0.25">
      <c r="B24" s="116"/>
      <c r="C24" s="116"/>
      <c r="D24" s="116"/>
      <c r="E24" s="116"/>
      <c r="F24" s="116"/>
      <c r="G24" s="116"/>
      <c r="H24" s="116"/>
      <c r="I24" s="116"/>
    </row>
    <row r="25" spans="2:9" x14ac:dyDescent="0.25">
      <c r="B25" s="127" t="s">
        <v>33</v>
      </c>
      <c r="C25" s="128"/>
      <c r="D25" s="128"/>
      <c r="E25" s="129"/>
      <c r="F25" s="116"/>
      <c r="G25" s="116"/>
      <c r="H25" s="116"/>
      <c r="I25" s="116"/>
    </row>
    <row r="26" spans="2:9" x14ac:dyDescent="0.25">
      <c r="B26" s="130"/>
      <c r="C26" s="116"/>
      <c r="D26" s="116"/>
      <c r="E26" s="116"/>
      <c r="F26" s="116"/>
      <c r="G26" s="116"/>
      <c r="H26" s="116"/>
      <c r="I26" s="116"/>
    </row>
    <row r="27" spans="2:9" x14ac:dyDescent="0.25">
      <c r="B27" s="130"/>
      <c r="C27" s="116"/>
      <c r="D27" s="116"/>
      <c r="E27" s="116"/>
      <c r="F27" s="116"/>
      <c r="G27" s="116"/>
      <c r="H27" s="116"/>
      <c r="I27" s="116"/>
    </row>
    <row r="28" spans="2:9" x14ac:dyDescent="0.25">
      <c r="B28" s="130"/>
      <c r="C28" s="116"/>
      <c r="D28" s="116"/>
      <c r="E28" s="116"/>
      <c r="F28" s="116"/>
      <c r="G28" s="116"/>
      <c r="H28" s="116"/>
      <c r="I28" s="116"/>
    </row>
    <row r="29" spans="2:9" x14ac:dyDescent="0.25">
      <c r="B29" s="130"/>
      <c r="C29" s="116"/>
      <c r="D29" s="116"/>
      <c r="E29" s="116"/>
      <c r="F29" s="116"/>
      <c r="G29" s="116"/>
      <c r="H29" s="116"/>
      <c r="I29" s="116"/>
    </row>
    <row r="30" spans="2:9" x14ac:dyDescent="0.25">
      <c r="B30" s="130"/>
      <c r="C30" s="116"/>
      <c r="D30" s="116"/>
      <c r="E30" s="116"/>
      <c r="F30" s="116"/>
      <c r="G30" s="116"/>
      <c r="H30" s="116"/>
      <c r="I30" s="116"/>
    </row>
    <row r="31" spans="2:9" x14ac:dyDescent="0.25">
      <c r="B31" s="130"/>
      <c r="C31" s="116"/>
      <c r="D31" s="116"/>
      <c r="E31" s="116"/>
      <c r="F31" s="116"/>
      <c r="G31" s="116"/>
      <c r="H31" s="116"/>
      <c r="I31" s="116"/>
    </row>
    <row r="32" spans="2:9" x14ac:dyDescent="0.25">
      <c r="B32" s="130"/>
      <c r="C32" s="116"/>
      <c r="D32" s="116"/>
      <c r="E32" s="116"/>
      <c r="F32" s="116"/>
      <c r="G32" s="116"/>
      <c r="H32" s="116"/>
      <c r="I32" s="116"/>
    </row>
    <row r="33" spans="2:9" x14ac:dyDescent="0.25">
      <c r="B33" s="130"/>
      <c r="C33" s="116"/>
      <c r="D33" s="116"/>
      <c r="E33" s="116"/>
      <c r="F33" s="116"/>
      <c r="G33" s="116"/>
      <c r="H33" s="116"/>
      <c r="I33" s="116"/>
    </row>
    <row r="34" spans="2:9" x14ac:dyDescent="0.25">
      <c r="B34" s="130"/>
      <c r="C34" s="116"/>
      <c r="D34" s="116"/>
      <c r="E34" s="116"/>
      <c r="F34" s="116"/>
      <c r="G34" s="116"/>
      <c r="H34" s="116"/>
      <c r="I34" s="116"/>
    </row>
    <row r="35" spans="2:9" x14ac:dyDescent="0.25">
      <c r="B35" s="130"/>
      <c r="C35" s="116"/>
      <c r="D35" s="116"/>
      <c r="E35" s="116"/>
      <c r="F35" s="116"/>
      <c r="G35" s="116"/>
      <c r="H35" s="116"/>
      <c r="I35" s="116"/>
    </row>
    <row r="36" spans="2:9" x14ac:dyDescent="0.25">
      <c r="B36" s="130"/>
      <c r="C36" s="116"/>
      <c r="D36" s="116"/>
      <c r="E36" s="116"/>
      <c r="F36" s="116"/>
      <c r="G36" s="116"/>
      <c r="H36" s="116"/>
      <c r="I36" s="116"/>
    </row>
    <row r="37" spans="2:9" x14ac:dyDescent="0.25">
      <c r="B37" s="130"/>
      <c r="C37" s="116"/>
      <c r="D37" s="116"/>
      <c r="E37" s="116"/>
      <c r="F37" s="116"/>
      <c r="G37" s="116"/>
      <c r="H37" s="116"/>
      <c r="I37" s="116"/>
    </row>
    <row r="38" spans="2:9" x14ac:dyDescent="0.25">
      <c r="B38" s="130"/>
      <c r="C38" s="116"/>
      <c r="D38" s="116"/>
      <c r="E38" s="116"/>
      <c r="F38" s="116"/>
      <c r="G38" s="116"/>
      <c r="H38" s="116"/>
      <c r="I38" s="116"/>
    </row>
    <row r="39" spans="2:9" x14ac:dyDescent="0.25">
      <c r="B39" s="130"/>
      <c r="C39" s="116"/>
      <c r="D39" s="116"/>
      <c r="E39" s="116"/>
      <c r="F39" s="116"/>
      <c r="G39" s="116"/>
      <c r="H39" s="116"/>
      <c r="I39" s="116"/>
    </row>
    <row r="40" spans="2:9" x14ac:dyDescent="0.25">
      <c r="B40" s="130"/>
      <c r="C40" s="116"/>
      <c r="D40" s="116"/>
      <c r="E40" s="116"/>
      <c r="F40" s="116"/>
      <c r="G40" s="116"/>
      <c r="H40" s="116"/>
      <c r="I40" s="116"/>
    </row>
    <row r="41" spans="2:9" x14ac:dyDescent="0.25">
      <c r="B41" s="130"/>
      <c r="C41" s="116"/>
      <c r="D41" s="116"/>
      <c r="E41" s="116"/>
      <c r="F41" s="116"/>
      <c r="G41" s="116"/>
      <c r="H41" s="116"/>
      <c r="I41" s="116"/>
    </row>
    <row r="42" spans="2:9" x14ac:dyDescent="0.25">
      <c r="B42" s="130"/>
      <c r="C42" s="116"/>
      <c r="D42" s="116"/>
      <c r="E42" s="116"/>
      <c r="F42" s="116"/>
      <c r="G42" s="116"/>
      <c r="H42" s="116"/>
      <c r="I42" s="116"/>
    </row>
    <row r="43" spans="2:9" x14ac:dyDescent="0.25">
      <c r="B43" s="130"/>
      <c r="C43" s="116"/>
      <c r="D43" s="116"/>
      <c r="E43" s="116"/>
      <c r="F43" s="116"/>
      <c r="G43" s="116"/>
      <c r="H43" s="116"/>
      <c r="I43" s="116"/>
    </row>
    <row r="44" spans="2:9" x14ac:dyDescent="0.25">
      <c r="B44" s="130"/>
      <c r="C44" s="116"/>
      <c r="D44" s="116"/>
      <c r="E44" s="116"/>
      <c r="F44" s="116"/>
      <c r="G44" s="116"/>
      <c r="H44" s="116"/>
      <c r="I44" s="116"/>
    </row>
    <row r="45" spans="2:9" x14ac:dyDescent="0.25">
      <c r="B45" s="130"/>
      <c r="C45" s="116"/>
      <c r="D45" s="116"/>
      <c r="E45" s="116"/>
      <c r="F45" s="116"/>
      <c r="G45" s="116"/>
      <c r="H45" s="116"/>
      <c r="I45" s="116"/>
    </row>
    <row r="46" spans="2:9" x14ac:dyDescent="0.25">
      <c r="B46" s="116"/>
      <c r="C46" s="116"/>
      <c r="D46" s="116"/>
      <c r="E46" s="116"/>
      <c r="F46" s="116"/>
      <c r="G46" s="116"/>
      <c r="H46" s="116"/>
      <c r="I46" s="116"/>
    </row>
    <row r="47" spans="2:9" x14ac:dyDescent="0.25">
      <c r="B47" s="116"/>
      <c r="C47" s="116"/>
      <c r="D47" s="116"/>
      <c r="E47" s="116"/>
      <c r="F47" s="116"/>
      <c r="G47" s="116"/>
      <c r="H47" s="116"/>
      <c r="I47" s="116"/>
    </row>
  </sheetData>
  <mergeCells count="10">
    <mergeCell ref="C15:E15"/>
    <mergeCell ref="B17:E17"/>
    <mergeCell ref="B19:E19"/>
    <mergeCell ref="B21:E21"/>
    <mergeCell ref="B8:I8"/>
    <mergeCell ref="C10:E10"/>
    <mergeCell ref="C11:E11"/>
    <mergeCell ref="C12:E12"/>
    <mergeCell ref="C13:E13"/>
    <mergeCell ref="C14:E14"/>
  </mergeCells>
  <hyperlinks>
    <hyperlink ref="B17:E17" location="'Resumen de Gestión'!A1" display="1. Resumen de Gestión"/>
    <hyperlink ref="B19:E19" location="'Gestión Consolidada'!A1" display="2. Performance"/>
    <hyperlink ref="B21:E21" location="'BD Total'!A1" display="3. Registros Gestionado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46"/>
  <sheetViews>
    <sheetView showGridLines="0" showRowColHeaders="0" workbookViewId="0"/>
  </sheetViews>
  <sheetFormatPr defaultColWidth="11.42578125" defaultRowHeight="15" x14ac:dyDescent="0.25"/>
  <cols>
    <col min="1" max="9" width="11.42578125" style="34"/>
    <col min="10" max="11" width="15.28515625" style="34" bestFit="1" customWidth="1"/>
    <col min="12" max="16384" width="11.42578125" style="34"/>
  </cols>
  <sheetData>
    <row r="1" spans="1:28" x14ac:dyDescent="0.25">
      <c r="A1" s="33" t="s">
        <v>25</v>
      </c>
      <c r="B1" s="33" t="s">
        <v>1174</v>
      </c>
      <c r="C1" s="33" t="s">
        <v>1175</v>
      </c>
      <c r="D1" s="33" t="s">
        <v>1176</v>
      </c>
      <c r="E1" s="33" t="s">
        <v>1177</v>
      </c>
      <c r="F1" s="33" t="s">
        <v>1178</v>
      </c>
      <c r="G1" s="33" t="s">
        <v>1179</v>
      </c>
      <c r="H1" s="33" t="s">
        <v>1180</v>
      </c>
      <c r="I1" s="33" t="s">
        <v>1181</v>
      </c>
      <c r="J1" s="33" t="s">
        <v>1201</v>
      </c>
      <c r="K1" s="33" t="s">
        <v>1182</v>
      </c>
      <c r="L1" s="33" t="s">
        <v>1183</v>
      </c>
      <c r="M1" s="33" t="s">
        <v>1184</v>
      </c>
      <c r="N1" s="33" t="s">
        <v>1185</v>
      </c>
      <c r="O1" s="33" t="s">
        <v>1186</v>
      </c>
      <c r="P1" s="33" t="s">
        <v>1187</v>
      </c>
      <c r="Q1" s="33" t="s">
        <v>1188</v>
      </c>
      <c r="R1" s="33" t="s">
        <v>1189</v>
      </c>
      <c r="S1" s="33" t="s">
        <v>1190</v>
      </c>
      <c r="T1" s="33" t="s">
        <v>1191</v>
      </c>
      <c r="U1" s="33" t="s">
        <v>1192</v>
      </c>
      <c r="V1" s="33" t="s">
        <v>1193</v>
      </c>
      <c r="W1" s="33" t="s">
        <v>1194</v>
      </c>
      <c r="X1" s="33" t="s">
        <v>1195</v>
      </c>
      <c r="Y1" s="33" t="s">
        <v>1196</v>
      </c>
      <c r="Z1" s="33" t="s">
        <v>1197</v>
      </c>
      <c r="AA1" s="38" t="s">
        <v>1202</v>
      </c>
      <c r="AB1" s="38" t="s">
        <v>1203</v>
      </c>
    </row>
    <row r="2" spans="1:28" x14ac:dyDescent="0.25">
      <c r="A2" s="35" t="s">
        <v>34</v>
      </c>
      <c r="B2" s="36" t="s">
        <v>34</v>
      </c>
      <c r="C2" s="36" t="s">
        <v>34</v>
      </c>
      <c r="D2" s="36" t="s">
        <v>1198</v>
      </c>
      <c r="E2" s="36">
        <v>1173</v>
      </c>
      <c r="F2" s="36" t="s">
        <v>1261</v>
      </c>
      <c r="G2" s="36">
        <v>43598919</v>
      </c>
      <c r="H2" s="36" t="s">
        <v>1200</v>
      </c>
      <c r="I2" s="36">
        <v>0</v>
      </c>
      <c r="J2" s="41">
        <v>43025</v>
      </c>
      <c r="K2" s="37">
        <v>43025</v>
      </c>
      <c r="L2" s="36">
        <v>4.7005999999999997</v>
      </c>
      <c r="M2" s="36">
        <v>0</v>
      </c>
      <c r="N2" s="36">
        <v>0</v>
      </c>
      <c r="O2" s="36">
        <v>0</v>
      </c>
      <c r="P2" s="36">
        <v>0</v>
      </c>
      <c r="Q2" s="36">
        <v>1.0084</v>
      </c>
      <c r="R2" s="36">
        <v>3.6922000000000001</v>
      </c>
      <c r="S2" s="36">
        <v>0</v>
      </c>
      <c r="T2" s="36">
        <v>0</v>
      </c>
      <c r="U2" s="36">
        <v>0</v>
      </c>
      <c r="V2" s="36">
        <v>0</v>
      </c>
      <c r="W2" s="36">
        <v>4.7005999999999997</v>
      </c>
      <c r="X2" s="36" t="s">
        <v>1199</v>
      </c>
      <c r="Y2" s="36">
        <v>0</v>
      </c>
      <c r="Z2" s="39">
        <v>100301049</v>
      </c>
      <c r="AA2" s="40">
        <f t="shared" ref="AA2:AA3" si="0">+P2+R2</f>
        <v>3.6922000000000001</v>
      </c>
      <c r="AB2" s="152">
        <f t="shared" ref="AB2:AB3" si="1">+AA2/W2</f>
        <v>0.78547419478364477</v>
      </c>
    </row>
    <row r="3" spans="1:28" x14ac:dyDescent="0.25">
      <c r="A3" s="35" t="s">
        <v>34</v>
      </c>
      <c r="B3" s="36" t="s">
        <v>34</v>
      </c>
      <c r="C3" s="36" t="s">
        <v>34</v>
      </c>
      <c r="D3" s="36" t="s">
        <v>1198</v>
      </c>
      <c r="E3" s="36">
        <v>1173</v>
      </c>
      <c r="F3" s="36" t="s">
        <v>2264</v>
      </c>
      <c r="G3" s="36">
        <v>1128471395</v>
      </c>
      <c r="H3" s="36" t="s">
        <v>1200</v>
      </c>
      <c r="I3" s="36">
        <v>23</v>
      </c>
      <c r="J3" s="41">
        <v>43025</v>
      </c>
      <c r="K3" s="37">
        <v>43025</v>
      </c>
      <c r="L3" s="36">
        <v>2.0158</v>
      </c>
      <c r="M3" s="36">
        <v>0</v>
      </c>
      <c r="N3" s="36">
        <v>0</v>
      </c>
      <c r="O3" s="36">
        <v>0</v>
      </c>
      <c r="P3" s="36">
        <v>0</v>
      </c>
      <c r="Q3" s="36">
        <v>1.2536</v>
      </c>
      <c r="R3" s="36">
        <v>0.76219999999999999</v>
      </c>
      <c r="S3" s="36">
        <v>0</v>
      </c>
      <c r="T3" s="36">
        <v>0</v>
      </c>
      <c r="U3" s="36">
        <v>0</v>
      </c>
      <c r="V3" s="36">
        <v>0</v>
      </c>
      <c r="W3" s="36">
        <v>2.0158</v>
      </c>
      <c r="X3" s="36" t="s">
        <v>1199</v>
      </c>
      <c r="Y3" s="36">
        <v>0</v>
      </c>
      <c r="Z3" s="39">
        <v>100301049</v>
      </c>
      <c r="AA3" s="40">
        <f t="shared" si="0"/>
        <v>0.76219999999999999</v>
      </c>
      <c r="AB3" s="152">
        <f t="shared" si="1"/>
        <v>0.37811290802658992</v>
      </c>
    </row>
    <row r="4" spans="1:28" x14ac:dyDescent="0.25">
      <c r="A4" s="35" t="s">
        <v>34</v>
      </c>
      <c r="B4" s="36" t="s">
        <v>34</v>
      </c>
      <c r="C4" s="36" t="s">
        <v>34</v>
      </c>
      <c r="D4" s="36" t="s">
        <v>1198</v>
      </c>
      <c r="E4" s="36">
        <v>1173</v>
      </c>
      <c r="F4" s="36" t="s">
        <v>2266</v>
      </c>
      <c r="G4" s="36">
        <v>43840485</v>
      </c>
      <c r="H4" s="36" t="s">
        <v>1200</v>
      </c>
      <c r="I4" s="36">
        <v>23</v>
      </c>
      <c r="J4" s="41">
        <v>43025</v>
      </c>
      <c r="K4" s="37">
        <v>43025</v>
      </c>
      <c r="L4" s="36">
        <v>1.9819</v>
      </c>
      <c r="M4" s="36">
        <v>0</v>
      </c>
      <c r="N4" s="36">
        <v>0</v>
      </c>
      <c r="O4" s="36">
        <v>0</v>
      </c>
      <c r="P4" s="36">
        <v>0</v>
      </c>
      <c r="Q4" s="36">
        <v>0.98609999999999998</v>
      </c>
      <c r="R4" s="36">
        <v>0.99580000000000002</v>
      </c>
      <c r="S4" s="36">
        <v>0</v>
      </c>
      <c r="T4" s="36">
        <v>0</v>
      </c>
      <c r="U4" s="36">
        <v>0</v>
      </c>
      <c r="V4" s="36">
        <v>0</v>
      </c>
      <c r="W4" s="36">
        <v>1.9819</v>
      </c>
      <c r="X4" s="36" t="s">
        <v>1199</v>
      </c>
      <c r="Y4" s="36">
        <v>0</v>
      </c>
      <c r="Z4" s="39">
        <v>100301049</v>
      </c>
      <c r="AA4" s="40">
        <f t="shared" ref="AA4" si="2">+P4+R4</f>
        <v>0.99580000000000002</v>
      </c>
      <c r="AB4" s="152">
        <f t="shared" ref="AB4" si="3">+AA4/W4</f>
        <v>0.50244714667743073</v>
      </c>
    </row>
    <row r="5" spans="1:28" x14ac:dyDescent="0.25">
      <c r="A5" s="35" t="s">
        <v>34</v>
      </c>
      <c r="B5" s="36" t="s">
        <v>34</v>
      </c>
      <c r="C5" s="36" t="s">
        <v>34</v>
      </c>
      <c r="D5" s="36" t="s">
        <v>1198</v>
      </c>
      <c r="E5" s="36">
        <v>1173</v>
      </c>
      <c r="F5" s="36" t="s">
        <v>2267</v>
      </c>
      <c r="G5" s="36">
        <v>43115535</v>
      </c>
      <c r="H5" s="36" t="s">
        <v>1200</v>
      </c>
      <c r="I5" s="36">
        <v>0</v>
      </c>
      <c r="J5" s="41">
        <v>43025</v>
      </c>
      <c r="K5" s="37">
        <v>43025</v>
      </c>
      <c r="L5" s="36">
        <v>1.9992000000000001</v>
      </c>
      <c r="M5" s="36">
        <v>0</v>
      </c>
      <c r="N5" s="36">
        <v>0</v>
      </c>
      <c r="O5" s="36">
        <v>0</v>
      </c>
      <c r="P5" s="36">
        <v>0</v>
      </c>
      <c r="Q5" s="36">
        <v>0.8306</v>
      </c>
      <c r="R5" s="36">
        <v>1.1686000000000001</v>
      </c>
      <c r="S5" s="36">
        <v>0</v>
      </c>
      <c r="T5" s="36">
        <v>0</v>
      </c>
      <c r="U5" s="36">
        <v>0</v>
      </c>
      <c r="V5" s="36">
        <v>0</v>
      </c>
      <c r="W5" s="36">
        <v>1.9992000000000001</v>
      </c>
      <c r="X5" s="36" t="s">
        <v>1199</v>
      </c>
      <c r="Y5" s="36">
        <v>0</v>
      </c>
      <c r="Z5" s="39">
        <v>100301049</v>
      </c>
      <c r="AA5" s="40">
        <f t="shared" ref="AA5:AA7" si="4">+P5+R5</f>
        <v>1.1686000000000001</v>
      </c>
      <c r="AB5" s="152">
        <f t="shared" ref="AB5:AB7" si="5">+AA5/W5</f>
        <v>0.58453381352541023</v>
      </c>
    </row>
    <row r="6" spans="1:28" x14ac:dyDescent="0.25">
      <c r="A6" s="35" t="s">
        <v>34</v>
      </c>
      <c r="B6" s="36" t="s">
        <v>34</v>
      </c>
      <c r="C6" s="36" t="s">
        <v>34</v>
      </c>
      <c r="D6" s="36" t="s">
        <v>1198</v>
      </c>
      <c r="E6" s="36">
        <v>1173</v>
      </c>
      <c r="F6" s="36" t="s">
        <v>2268</v>
      </c>
      <c r="G6" s="36">
        <v>1036667551</v>
      </c>
      <c r="H6" s="36" t="s">
        <v>1200</v>
      </c>
      <c r="I6" s="36">
        <v>0</v>
      </c>
      <c r="J6" s="41">
        <v>43025</v>
      </c>
      <c r="K6" s="37">
        <v>43025</v>
      </c>
      <c r="L6" s="36">
        <v>1.9981</v>
      </c>
      <c r="M6" s="36">
        <v>0</v>
      </c>
      <c r="N6" s="36">
        <v>0</v>
      </c>
      <c r="O6" s="36">
        <v>0</v>
      </c>
      <c r="P6" s="36">
        <v>0</v>
      </c>
      <c r="Q6" s="36">
        <v>0.9889</v>
      </c>
      <c r="R6" s="36">
        <v>1.0092000000000001</v>
      </c>
      <c r="S6" s="36">
        <v>0</v>
      </c>
      <c r="T6" s="36">
        <v>0</v>
      </c>
      <c r="U6" s="36">
        <v>0</v>
      </c>
      <c r="V6" s="36">
        <v>0</v>
      </c>
      <c r="W6" s="36">
        <v>1.9981</v>
      </c>
      <c r="X6" s="36" t="s">
        <v>1199</v>
      </c>
      <c r="Y6" s="36">
        <v>0</v>
      </c>
      <c r="Z6" s="39">
        <v>100301049</v>
      </c>
      <c r="AA6" s="40">
        <f t="shared" si="4"/>
        <v>1.0092000000000001</v>
      </c>
      <c r="AB6" s="152">
        <f t="shared" si="5"/>
        <v>0.50507982583454292</v>
      </c>
    </row>
    <row r="7" spans="1:28" x14ac:dyDescent="0.25">
      <c r="A7" s="35" t="s">
        <v>34</v>
      </c>
      <c r="B7" s="36" t="s">
        <v>34</v>
      </c>
      <c r="C7" s="36" t="s">
        <v>34</v>
      </c>
      <c r="D7" s="36" t="s">
        <v>1198</v>
      </c>
      <c r="E7" s="36">
        <v>1173</v>
      </c>
      <c r="F7" s="36" t="s">
        <v>2263</v>
      </c>
      <c r="G7" s="36">
        <v>1017145606</v>
      </c>
      <c r="H7" s="36" t="s">
        <v>1200</v>
      </c>
      <c r="I7" s="36">
        <v>0</v>
      </c>
      <c r="J7" s="41">
        <v>43025</v>
      </c>
      <c r="K7" s="37">
        <v>43025</v>
      </c>
      <c r="L7" s="36">
        <v>5.1216999999999997</v>
      </c>
      <c r="M7" s="36">
        <v>0</v>
      </c>
      <c r="N7" s="36">
        <v>0</v>
      </c>
      <c r="O7" s="36">
        <v>0</v>
      </c>
      <c r="P7" s="36">
        <v>0</v>
      </c>
      <c r="Q7" s="36">
        <v>2.137</v>
      </c>
      <c r="R7" s="36">
        <v>2.9847000000000001</v>
      </c>
      <c r="S7" s="36">
        <v>0</v>
      </c>
      <c r="T7" s="36">
        <v>0</v>
      </c>
      <c r="U7" s="36">
        <v>0</v>
      </c>
      <c r="V7" s="36">
        <v>0</v>
      </c>
      <c r="W7" s="36">
        <v>5.1216999999999997</v>
      </c>
      <c r="X7" s="36" t="s">
        <v>1199</v>
      </c>
      <c r="Y7" s="36">
        <v>0</v>
      </c>
      <c r="Z7" s="39">
        <v>100301049</v>
      </c>
      <c r="AA7" s="40">
        <f t="shared" si="4"/>
        <v>2.9847000000000001</v>
      </c>
      <c r="AB7" s="152">
        <f t="shared" si="5"/>
        <v>0.58275572563797184</v>
      </c>
    </row>
    <row r="8" spans="1:28" x14ac:dyDescent="0.25">
      <c r="A8" s="35" t="s">
        <v>34</v>
      </c>
      <c r="B8" s="36" t="s">
        <v>34</v>
      </c>
      <c r="C8" s="36" t="s">
        <v>34</v>
      </c>
      <c r="D8" s="36" t="s">
        <v>1198</v>
      </c>
      <c r="E8" s="36">
        <v>1173</v>
      </c>
      <c r="F8" s="36" t="s">
        <v>2265</v>
      </c>
      <c r="G8" s="36">
        <v>43988019</v>
      </c>
      <c r="H8" s="36" t="s">
        <v>1200</v>
      </c>
      <c r="I8" s="36">
        <v>23</v>
      </c>
      <c r="J8" s="41">
        <v>43025</v>
      </c>
      <c r="K8" s="37">
        <v>43025</v>
      </c>
      <c r="L8" s="36">
        <v>1.9750000000000001</v>
      </c>
      <c r="M8" s="36">
        <v>0</v>
      </c>
      <c r="N8" s="36">
        <v>0</v>
      </c>
      <c r="O8" s="36">
        <v>0</v>
      </c>
      <c r="P8" s="36">
        <v>0</v>
      </c>
      <c r="Q8" s="36">
        <v>0.80330000000000001</v>
      </c>
      <c r="R8" s="36">
        <v>1.1717</v>
      </c>
      <c r="S8" s="36">
        <v>0</v>
      </c>
      <c r="T8" s="36">
        <v>0</v>
      </c>
      <c r="U8" s="36">
        <v>0</v>
      </c>
      <c r="V8" s="36">
        <v>0</v>
      </c>
      <c r="W8" s="36">
        <v>1.9750000000000001</v>
      </c>
      <c r="X8" s="36" t="s">
        <v>1199</v>
      </c>
      <c r="Y8" s="36">
        <v>0</v>
      </c>
      <c r="Z8" s="39">
        <v>100301049</v>
      </c>
      <c r="AA8" s="40">
        <f t="shared" ref="AA8:AA9" si="6">+P8+R8</f>
        <v>1.1717</v>
      </c>
      <c r="AB8" s="152">
        <f t="shared" ref="AB8:AB9" si="7">+AA8/W8</f>
        <v>0.5932658227848101</v>
      </c>
    </row>
    <row r="9" spans="1:28" x14ac:dyDescent="0.25">
      <c r="A9" s="35" t="s">
        <v>34</v>
      </c>
      <c r="B9" s="36" t="s">
        <v>34</v>
      </c>
      <c r="C9" s="36" t="s">
        <v>34</v>
      </c>
      <c r="D9" s="36" t="s">
        <v>1198</v>
      </c>
      <c r="E9" s="36">
        <v>1173</v>
      </c>
      <c r="F9" s="36" t="s">
        <v>1290</v>
      </c>
      <c r="G9" s="36">
        <v>71662106</v>
      </c>
      <c r="H9" s="36" t="s">
        <v>1200</v>
      </c>
      <c r="I9" s="36">
        <v>13</v>
      </c>
      <c r="J9" s="41">
        <v>43026</v>
      </c>
      <c r="K9" s="37">
        <v>43026</v>
      </c>
      <c r="L9" s="36">
        <v>0.81440000000000001</v>
      </c>
      <c r="M9" s="36">
        <v>0</v>
      </c>
      <c r="N9" s="36">
        <v>0</v>
      </c>
      <c r="O9" s="36">
        <v>0</v>
      </c>
      <c r="P9" s="36">
        <v>3.2800000000000003E-2</v>
      </c>
      <c r="Q9" s="36">
        <v>0.55410000000000004</v>
      </c>
      <c r="R9" s="36">
        <v>0.22750000000000001</v>
      </c>
      <c r="S9" s="36">
        <v>0</v>
      </c>
      <c r="T9" s="36">
        <v>0</v>
      </c>
      <c r="U9" s="36">
        <v>0</v>
      </c>
      <c r="V9" s="36">
        <v>0</v>
      </c>
      <c r="W9" s="36">
        <v>0.81440000000000001</v>
      </c>
      <c r="X9" s="36" t="s">
        <v>1199</v>
      </c>
      <c r="Y9" s="36">
        <v>0</v>
      </c>
      <c r="Z9" s="39">
        <v>100301049</v>
      </c>
      <c r="AA9" s="40">
        <f t="shared" si="6"/>
        <v>0.26030000000000003</v>
      </c>
      <c r="AB9" s="152">
        <f t="shared" si="7"/>
        <v>0.31962180746561891</v>
      </c>
    </row>
    <row r="10" spans="1:28" x14ac:dyDescent="0.25">
      <c r="A10" s="35" t="s">
        <v>34</v>
      </c>
      <c r="B10" s="36" t="s">
        <v>34</v>
      </c>
      <c r="C10" s="36" t="s">
        <v>34</v>
      </c>
      <c r="D10" s="36" t="s">
        <v>1198</v>
      </c>
      <c r="E10" s="36">
        <v>1173</v>
      </c>
      <c r="F10" s="36" t="s">
        <v>2263</v>
      </c>
      <c r="G10" s="36">
        <v>1017145606</v>
      </c>
      <c r="H10" s="36" t="s">
        <v>1200</v>
      </c>
      <c r="I10" s="36">
        <v>0</v>
      </c>
      <c r="J10" s="41">
        <v>43026</v>
      </c>
      <c r="K10" s="37">
        <v>43026</v>
      </c>
      <c r="L10" s="36">
        <v>1.0900000000000001</v>
      </c>
      <c r="M10" s="36">
        <v>0</v>
      </c>
      <c r="N10" s="36">
        <v>0</v>
      </c>
      <c r="O10" s="36">
        <v>0</v>
      </c>
      <c r="P10" s="36">
        <v>0</v>
      </c>
      <c r="Q10" s="36">
        <v>0.50670000000000004</v>
      </c>
      <c r="R10" s="36">
        <v>0.58330000000000004</v>
      </c>
      <c r="S10" s="36">
        <v>0</v>
      </c>
      <c r="T10" s="36">
        <v>0</v>
      </c>
      <c r="U10" s="36">
        <v>0</v>
      </c>
      <c r="V10" s="36">
        <v>0</v>
      </c>
      <c r="W10" s="36">
        <v>1.0900000000000001</v>
      </c>
      <c r="X10" s="36" t="s">
        <v>1199</v>
      </c>
      <c r="Y10" s="36">
        <v>0</v>
      </c>
      <c r="Z10" s="39">
        <v>100301049</v>
      </c>
      <c r="AA10" s="40">
        <f t="shared" ref="AA10:AA12" si="8">+P10+R10</f>
        <v>0.58330000000000004</v>
      </c>
      <c r="AB10" s="152">
        <f t="shared" ref="AB10:AB12" si="9">+AA10/W10</f>
        <v>0.53513761467889909</v>
      </c>
    </row>
    <row r="11" spans="1:28" x14ac:dyDescent="0.25">
      <c r="A11" s="35" t="s">
        <v>34</v>
      </c>
      <c r="B11" s="36" t="s">
        <v>34</v>
      </c>
      <c r="C11" s="36" t="s">
        <v>34</v>
      </c>
      <c r="D11" s="36" t="s">
        <v>1198</v>
      </c>
      <c r="E11" s="36">
        <v>1173</v>
      </c>
      <c r="F11" s="36" t="s">
        <v>1290</v>
      </c>
      <c r="G11" s="36">
        <v>71662106</v>
      </c>
      <c r="H11" s="36" t="s">
        <v>1200</v>
      </c>
      <c r="I11" s="36">
        <v>13</v>
      </c>
      <c r="J11" s="41">
        <v>43027</v>
      </c>
      <c r="K11" s="37">
        <v>43027</v>
      </c>
      <c r="L11" s="36">
        <v>5.3322000000000003</v>
      </c>
      <c r="M11" s="36">
        <v>0</v>
      </c>
      <c r="N11" s="36">
        <v>0</v>
      </c>
      <c r="O11" s="36">
        <v>0</v>
      </c>
      <c r="P11" s="36">
        <v>0.17169999999999999</v>
      </c>
      <c r="Q11" s="36">
        <v>3.7966000000000002</v>
      </c>
      <c r="R11" s="36">
        <v>1.3638999999999999</v>
      </c>
      <c r="S11" s="36">
        <v>0</v>
      </c>
      <c r="T11" s="36">
        <v>0</v>
      </c>
      <c r="U11" s="36">
        <v>0</v>
      </c>
      <c r="V11" s="36">
        <v>0</v>
      </c>
      <c r="W11" s="36">
        <v>5.3322000000000003</v>
      </c>
      <c r="X11" s="36" t="s">
        <v>1199</v>
      </c>
      <c r="Y11" s="36">
        <v>0</v>
      </c>
      <c r="Z11" s="39">
        <v>100301049</v>
      </c>
      <c r="AA11" s="40">
        <f t="shared" si="8"/>
        <v>1.5355999999999999</v>
      </c>
      <c r="AB11" s="152">
        <f t="shared" si="9"/>
        <v>0.28798619706687667</v>
      </c>
    </row>
    <row r="12" spans="1:28" x14ac:dyDescent="0.25">
      <c r="A12" s="35" t="s">
        <v>34</v>
      </c>
      <c r="B12" s="36" t="s">
        <v>34</v>
      </c>
      <c r="C12" s="36" t="s">
        <v>34</v>
      </c>
      <c r="D12" s="36" t="s">
        <v>1198</v>
      </c>
      <c r="E12" s="36">
        <v>1173</v>
      </c>
      <c r="F12" s="36" t="s">
        <v>1290</v>
      </c>
      <c r="G12" s="36">
        <v>71662106</v>
      </c>
      <c r="H12" s="36" t="s">
        <v>1200</v>
      </c>
      <c r="I12" s="36">
        <v>13</v>
      </c>
      <c r="J12" s="41">
        <v>43028</v>
      </c>
      <c r="K12" s="37">
        <v>43028</v>
      </c>
      <c r="L12" s="36">
        <v>4.2835999999999999</v>
      </c>
      <c r="M12" s="36">
        <v>0</v>
      </c>
      <c r="N12" s="36">
        <v>0</v>
      </c>
      <c r="O12" s="36">
        <v>0</v>
      </c>
      <c r="P12" s="36">
        <v>0.34670000000000001</v>
      </c>
      <c r="Q12" s="36">
        <v>3.3738000000000001</v>
      </c>
      <c r="R12" s="36">
        <v>0.56310000000000004</v>
      </c>
      <c r="S12" s="36">
        <v>0</v>
      </c>
      <c r="T12" s="36">
        <v>0</v>
      </c>
      <c r="U12" s="36">
        <v>0</v>
      </c>
      <c r="V12" s="36">
        <v>0</v>
      </c>
      <c r="W12" s="36">
        <v>4.2835999999999999</v>
      </c>
      <c r="X12" s="36" t="s">
        <v>1199</v>
      </c>
      <c r="Y12" s="36">
        <v>0</v>
      </c>
      <c r="Z12" s="39">
        <v>100301049</v>
      </c>
      <c r="AA12" s="40">
        <f t="shared" si="8"/>
        <v>0.90980000000000005</v>
      </c>
      <c r="AB12" s="152">
        <f t="shared" si="9"/>
        <v>0.21239144644691382</v>
      </c>
    </row>
    <row r="13" spans="1:28" x14ac:dyDescent="0.25">
      <c r="A13" s="35" t="s">
        <v>34</v>
      </c>
      <c r="B13" s="36" t="s">
        <v>34</v>
      </c>
      <c r="C13" s="36" t="s">
        <v>34</v>
      </c>
      <c r="D13" s="36" t="s">
        <v>1198</v>
      </c>
      <c r="E13" s="36">
        <v>1173</v>
      </c>
      <c r="F13" s="36" t="s">
        <v>1290</v>
      </c>
      <c r="G13" s="36">
        <v>71662106</v>
      </c>
      <c r="H13" s="36" t="s">
        <v>1200</v>
      </c>
      <c r="I13" s="36">
        <v>13</v>
      </c>
      <c r="J13" s="41">
        <v>43031</v>
      </c>
      <c r="K13" s="37">
        <v>43031</v>
      </c>
      <c r="L13" s="36">
        <v>1.4421999999999999</v>
      </c>
      <c r="M13" s="36">
        <v>0</v>
      </c>
      <c r="N13" s="36">
        <v>0</v>
      </c>
      <c r="O13" s="36">
        <v>0</v>
      </c>
      <c r="P13" s="36">
        <v>1.6899999999999998E-2</v>
      </c>
      <c r="Q13" s="36">
        <v>0.57720000000000005</v>
      </c>
      <c r="R13" s="36">
        <v>0.84809999999999997</v>
      </c>
      <c r="S13" s="36">
        <v>0</v>
      </c>
      <c r="T13" s="36">
        <v>0</v>
      </c>
      <c r="U13" s="36">
        <v>0</v>
      </c>
      <c r="V13" s="36">
        <v>0</v>
      </c>
      <c r="W13" s="36">
        <v>1.4421999999999999</v>
      </c>
      <c r="X13" s="36" t="s">
        <v>1199</v>
      </c>
      <c r="Y13" s="36">
        <v>0</v>
      </c>
      <c r="Z13" s="39">
        <v>100301049</v>
      </c>
      <c r="AA13" s="40">
        <f t="shared" ref="AA13:AA24" si="10">+P13+R13</f>
        <v>0.86499999999999999</v>
      </c>
      <c r="AB13" s="152">
        <f t="shared" ref="AB13:AB24" si="11">+AA13/W13</f>
        <v>0.59977811676605186</v>
      </c>
    </row>
    <row r="14" spans="1:28" x14ac:dyDescent="0.25">
      <c r="A14" s="35" t="s">
        <v>34</v>
      </c>
      <c r="B14" s="36" t="s">
        <v>34</v>
      </c>
      <c r="C14" s="36" t="s">
        <v>34</v>
      </c>
      <c r="D14" s="36" t="s">
        <v>1198</v>
      </c>
      <c r="E14" s="36">
        <v>1173</v>
      </c>
      <c r="F14" s="36" t="s">
        <v>1290</v>
      </c>
      <c r="G14" s="36">
        <v>71662106</v>
      </c>
      <c r="H14" s="36" t="s">
        <v>1200</v>
      </c>
      <c r="I14" s="36">
        <v>13</v>
      </c>
      <c r="J14" s="41">
        <v>43032</v>
      </c>
      <c r="K14" s="37">
        <v>43032</v>
      </c>
      <c r="L14" s="36">
        <v>0.74609999999999999</v>
      </c>
      <c r="M14" s="36">
        <v>0</v>
      </c>
      <c r="N14" s="36">
        <v>0</v>
      </c>
      <c r="O14" s="36">
        <v>0</v>
      </c>
      <c r="P14" s="36">
        <v>0.17829999999999999</v>
      </c>
      <c r="Q14" s="36">
        <v>0.49359999999999998</v>
      </c>
      <c r="R14" s="36">
        <v>7.4200000000000002E-2</v>
      </c>
      <c r="S14" s="36">
        <v>0</v>
      </c>
      <c r="T14" s="36">
        <v>0</v>
      </c>
      <c r="U14" s="36">
        <v>0</v>
      </c>
      <c r="V14" s="36">
        <v>0</v>
      </c>
      <c r="W14" s="36">
        <v>0.74609999999999999</v>
      </c>
      <c r="X14" s="36" t="s">
        <v>1199</v>
      </c>
      <c r="Y14" s="36">
        <v>0</v>
      </c>
      <c r="Z14" s="39">
        <v>100301049</v>
      </c>
      <c r="AA14" s="40">
        <f t="shared" si="10"/>
        <v>0.2525</v>
      </c>
      <c r="AB14" s="152">
        <f t="shared" si="11"/>
        <v>0.33842648438547113</v>
      </c>
    </row>
    <row r="15" spans="1:28" x14ac:dyDescent="0.25">
      <c r="A15" s="35" t="s">
        <v>34</v>
      </c>
      <c r="B15" s="36" t="s">
        <v>34</v>
      </c>
      <c r="C15" s="36" t="s">
        <v>34</v>
      </c>
      <c r="D15" s="36" t="s">
        <v>1198</v>
      </c>
      <c r="E15" s="36">
        <v>1173</v>
      </c>
      <c r="F15" s="36" t="s">
        <v>2264</v>
      </c>
      <c r="G15" s="36">
        <v>1128471395</v>
      </c>
      <c r="H15" s="36" t="s">
        <v>1200</v>
      </c>
      <c r="I15" s="36">
        <v>23</v>
      </c>
      <c r="J15" s="41">
        <v>43032</v>
      </c>
      <c r="K15" s="37">
        <v>43032</v>
      </c>
      <c r="L15" s="36">
        <v>0.91080000000000005</v>
      </c>
      <c r="M15" s="36">
        <v>0</v>
      </c>
      <c r="N15" s="36">
        <v>0</v>
      </c>
      <c r="O15" s="36">
        <v>0</v>
      </c>
      <c r="P15" s="36">
        <v>0</v>
      </c>
      <c r="Q15" s="36">
        <v>0.55549999999999999</v>
      </c>
      <c r="R15" s="36">
        <v>0.3553</v>
      </c>
      <c r="S15" s="36">
        <v>0</v>
      </c>
      <c r="T15" s="36">
        <v>0</v>
      </c>
      <c r="U15" s="36">
        <v>0</v>
      </c>
      <c r="V15" s="36">
        <v>0</v>
      </c>
      <c r="W15" s="36">
        <v>0.91080000000000005</v>
      </c>
      <c r="X15" s="36" t="s">
        <v>1199</v>
      </c>
      <c r="Y15" s="36">
        <v>0</v>
      </c>
      <c r="Z15" s="39">
        <v>100301049</v>
      </c>
      <c r="AA15" s="40">
        <f t="shared" si="10"/>
        <v>0.3553</v>
      </c>
      <c r="AB15" s="152">
        <f t="shared" si="11"/>
        <v>0.39009661835748788</v>
      </c>
    </row>
    <row r="16" spans="1:28" x14ac:dyDescent="0.25">
      <c r="A16" s="35" t="s">
        <v>34</v>
      </c>
      <c r="B16" s="36" t="s">
        <v>34</v>
      </c>
      <c r="C16" s="36" t="s">
        <v>34</v>
      </c>
      <c r="D16" s="36" t="s">
        <v>1198</v>
      </c>
      <c r="E16" s="36">
        <v>1173</v>
      </c>
      <c r="F16" s="36" t="s">
        <v>1261</v>
      </c>
      <c r="G16" s="36">
        <v>43598919</v>
      </c>
      <c r="H16" s="36" t="s">
        <v>1200</v>
      </c>
      <c r="I16" s="36">
        <v>0</v>
      </c>
      <c r="J16" s="41">
        <v>43032</v>
      </c>
      <c r="K16" s="37">
        <v>43032</v>
      </c>
      <c r="L16" s="36">
        <v>0.90890000000000004</v>
      </c>
      <c r="M16" s="36">
        <v>0</v>
      </c>
      <c r="N16" s="36">
        <v>0</v>
      </c>
      <c r="O16" s="36">
        <v>0</v>
      </c>
      <c r="P16" s="36">
        <v>0</v>
      </c>
      <c r="Q16" s="36">
        <v>0.34920000000000001</v>
      </c>
      <c r="R16" s="36">
        <v>0.55969999999999998</v>
      </c>
      <c r="S16" s="36">
        <v>0</v>
      </c>
      <c r="T16" s="36">
        <v>0</v>
      </c>
      <c r="U16" s="36">
        <v>0</v>
      </c>
      <c r="V16" s="36">
        <v>0</v>
      </c>
      <c r="W16" s="36">
        <v>0.90890000000000004</v>
      </c>
      <c r="X16" s="36" t="s">
        <v>1199</v>
      </c>
      <c r="Y16" s="36">
        <v>0</v>
      </c>
      <c r="Z16" s="39">
        <v>100301049</v>
      </c>
      <c r="AA16" s="40">
        <f t="shared" si="10"/>
        <v>0.55969999999999998</v>
      </c>
      <c r="AB16" s="152">
        <f t="shared" si="11"/>
        <v>0.61579931785674991</v>
      </c>
    </row>
    <row r="17" spans="1:28" x14ac:dyDescent="0.25">
      <c r="A17" s="35" t="s">
        <v>34</v>
      </c>
      <c r="B17" s="36" t="s">
        <v>34</v>
      </c>
      <c r="C17" s="36" t="s">
        <v>34</v>
      </c>
      <c r="D17" s="36" t="s">
        <v>1198</v>
      </c>
      <c r="E17" s="36">
        <v>1173</v>
      </c>
      <c r="F17" s="36" t="s">
        <v>2266</v>
      </c>
      <c r="G17" s="36">
        <v>43840485</v>
      </c>
      <c r="H17" s="36" t="s">
        <v>1200</v>
      </c>
      <c r="I17" s="36">
        <v>23</v>
      </c>
      <c r="J17" s="41">
        <v>43032</v>
      </c>
      <c r="K17" s="37">
        <v>43032</v>
      </c>
      <c r="L17" s="36">
        <v>0.89939999999999998</v>
      </c>
      <c r="M17" s="36">
        <v>0</v>
      </c>
      <c r="N17" s="36">
        <v>0</v>
      </c>
      <c r="O17" s="36">
        <v>0</v>
      </c>
      <c r="P17" s="36">
        <v>0</v>
      </c>
      <c r="Q17" s="36">
        <v>0.53080000000000005</v>
      </c>
      <c r="R17" s="36">
        <v>0.36859999999999998</v>
      </c>
      <c r="S17" s="36">
        <v>0</v>
      </c>
      <c r="T17" s="36">
        <v>0</v>
      </c>
      <c r="U17" s="36">
        <v>0</v>
      </c>
      <c r="V17" s="36">
        <v>0</v>
      </c>
      <c r="W17" s="36">
        <v>0.89939999999999998</v>
      </c>
      <c r="X17" s="36" t="s">
        <v>1199</v>
      </c>
      <c r="Y17" s="36">
        <v>0</v>
      </c>
      <c r="Z17" s="39">
        <v>100301049</v>
      </c>
      <c r="AA17" s="40">
        <f t="shared" si="10"/>
        <v>0.36859999999999998</v>
      </c>
      <c r="AB17" s="152">
        <f t="shared" si="11"/>
        <v>0.40982877473871471</v>
      </c>
    </row>
    <row r="18" spans="1:28" x14ac:dyDescent="0.25">
      <c r="A18" s="35" t="s">
        <v>34</v>
      </c>
      <c r="B18" s="36" t="s">
        <v>34</v>
      </c>
      <c r="C18" s="36" t="s">
        <v>34</v>
      </c>
      <c r="D18" s="36" t="s">
        <v>1198</v>
      </c>
      <c r="E18" s="36">
        <v>1173</v>
      </c>
      <c r="F18" s="36" t="s">
        <v>2263</v>
      </c>
      <c r="G18" s="36">
        <v>1017145606</v>
      </c>
      <c r="H18" s="36" t="s">
        <v>1200</v>
      </c>
      <c r="I18" s="36">
        <v>0</v>
      </c>
      <c r="J18" s="41">
        <v>43032</v>
      </c>
      <c r="K18" s="37">
        <v>43032</v>
      </c>
      <c r="L18" s="36">
        <v>0.91080000000000005</v>
      </c>
      <c r="M18" s="36">
        <v>0</v>
      </c>
      <c r="N18" s="36">
        <v>0</v>
      </c>
      <c r="O18" s="36">
        <v>0</v>
      </c>
      <c r="P18" s="36">
        <v>0</v>
      </c>
      <c r="Q18" s="36">
        <v>0.29470000000000002</v>
      </c>
      <c r="R18" s="36">
        <v>0.61609999999999998</v>
      </c>
      <c r="S18" s="36">
        <v>0</v>
      </c>
      <c r="T18" s="36">
        <v>0</v>
      </c>
      <c r="U18" s="36">
        <v>0</v>
      </c>
      <c r="V18" s="36">
        <v>0</v>
      </c>
      <c r="W18" s="36">
        <v>0.91080000000000005</v>
      </c>
      <c r="X18" s="36" t="s">
        <v>1199</v>
      </c>
      <c r="Y18" s="36">
        <v>0</v>
      </c>
      <c r="Z18" s="39">
        <v>100301049</v>
      </c>
      <c r="AA18" s="40">
        <f t="shared" si="10"/>
        <v>0.61609999999999998</v>
      </c>
      <c r="AB18" s="152">
        <f t="shared" si="11"/>
        <v>0.67643829600351335</v>
      </c>
    </row>
    <row r="19" spans="1:28" x14ac:dyDescent="0.25">
      <c r="A19" s="35" t="s">
        <v>34</v>
      </c>
      <c r="B19" s="36" t="s">
        <v>34</v>
      </c>
      <c r="C19" s="36" t="s">
        <v>34</v>
      </c>
      <c r="D19" s="36" t="s">
        <v>1198</v>
      </c>
      <c r="E19" s="36">
        <v>1173</v>
      </c>
      <c r="F19" s="36" t="s">
        <v>2265</v>
      </c>
      <c r="G19" s="36">
        <v>43988019</v>
      </c>
      <c r="H19" s="36" t="s">
        <v>1200</v>
      </c>
      <c r="I19" s="36">
        <v>23</v>
      </c>
      <c r="J19" s="41">
        <v>43032</v>
      </c>
      <c r="K19" s="37">
        <v>43032</v>
      </c>
      <c r="L19" s="36">
        <v>0.86529999999999996</v>
      </c>
      <c r="M19" s="36">
        <v>0</v>
      </c>
      <c r="N19" s="36">
        <v>0</v>
      </c>
      <c r="O19" s="36">
        <v>0</v>
      </c>
      <c r="P19" s="36">
        <v>0</v>
      </c>
      <c r="Q19" s="36">
        <v>0.40360000000000001</v>
      </c>
      <c r="R19" s="36">
        <v>0.4617</v>
      </c>
      <c r="S19" s="36">
        <v>0</v>
      </c>
      <c r="T19" s="36">
        <v>0</v>
      </c>
      <c r="U19" s="36">
        <v>0</v>
      </c>
      <c r="V19" s="36">
        <v>0</v>
      </c>
      <c r="W19" s="36">
        <v>0.86529999999999996</v>
      </c>
      <c r="X19" s="36" t="s">
        <v>1199</v>
      </c>
      <c r="Y19" s="36">
        <v>0</v>
      </c>
      <c r="Z19" s="39">
        <v>100301049</v>
      </c>
      <c r="AA19" s="40">
        <f t="shared" si="10"/>
        <v>0.4617</v>
      </c>
      <c r="AB19" s="152">
        <f t="shared" si="11"/>
        <v>0.5335721715012135</v>
      </c>
    </row>
    <row r="20" spans="1:28" x14ac:dyDescent="0.25">
      <c r="A20" s="35" t="s">
        <v>34</v>
      </c>
      <c r="B20" s="36" t="s">
        <v>34</v>
      </c>
      <c r="C20" s="36" t="s">
        <v>34</v>
      </c>
      <c r="D20" s="36" t="s">
        <v>1198</v>
      </c>
      <c r="E20" s="36">
        <v>1173</v>
      </c>
      <c r="F20" s="36" t="s">
        <v>1261</v>
      </c>
      <c r="G20" s="36">
        <v>43598919</v>
      </c>
      <c r="H20" s="36" t="s">
        <v>1200</v>
      </c>
      <c r="I20" s="36">
        <v>0</v>
      </c>
      <c r="J20" s="41">
        <v>43035</v>
      </c>
      <c r="K20" s="37">
        <v>43035</v>
      </c>
      <c r="L20" s="36">
        <v>1.0214000000000001</v>
      </c>
      <c r="M20" s="36">
        <v>0</v>
      </c>
      <c r="N20" s="36">
        <v>0</v>
      </c>
      <c r="O20" s="36">
        <v>0</v>
      </c>
      <c r="P20" s="36">
        <v>0</v>
      </c>
      <c r="Q20" s="36">
        <v>0.25779999999999997</v>
      </c>
      <c r="R20" s="36">
        <v>0.76359999999999995</v>
      </c>
      <c r="S20" s="36">
        <v>0</v>
      </c>
      <c r="T20" s="36">
        <v>0</v>
      </c>
      <c r="U20" s="36">
        <v>0</v>
      </c>
      <c r="V20" s="36">
        <v>0</v>
      </c>
      <c r="W20" s="36">
        <v>1.0214000000000001</v>
      </c>
      <c r="X20" s="36" t="s">
        <v>1199</v>
      </c>
      <c r="Y20" s="36">
        <v>0</v>
      </c>
      <c r="Z20" s="39">
        <v>100301049</v>
      </c>
      <c r="AA20" s="40">
        <f t="shared" si="10"/>
        <v>0.76359999999999995</v>
      </c>
      <c r="AB20" s="152">
        <f t="shared" si="11"/>
        <v>0.74760133150577623</v>
      </c>
    </row>
    <row r="21" spans="1:28" x14ac:dyDescent="0.25">
      <c r="A21" s="35" t="s">
        <v>34</v>
      </c>
      <c r="B21" s="36" t="s">
        <v>34</v>
      </c>
      <c r="C21" s="36" t="s">
        <v>34</v>
      </c>
      <c r="D21" s="36" t="s">
        <v>1198</v>
      </c>
      <c r="E21" s="36">
        <v>1173</v>
      </c>
      <c r="F21" s="36" t="s">
        <v>1261</v>
      </c>
      <c r="G21" s="36">
        <v>43598919</v>
      </c>
      <c r="H21" s="36" t="s">
        <v>1200</v>
      </c>
      <c r="I21" s="36">
        <v>0</v>
      </c>
      <c r="J21" s="41">
        <v>43038</v>
      </c>
      <c r="K21" s="37">
        <v>43038</v>
      </c>
      <c r="L21" s="36">
        <v>1.8493999999999999</v>
      </c>
      <c r="M21" s="36">
        <v>0</v>
      </c>
      <c r="N21" s="36">
        <v>0</v>
      </c>
      <c r="O21" s="36">
        <v>0</v>
      </c>
      <c r="P21" s="36">
        <v>0</v>
      </c>
      <c r="Q21" s="36">
        <v>0.35110000000000002</v>
      </c>
      <c r="R21" s="36">
        <v>1.4983</v>
      </c>
      <c r="S21" s="36">
        <v>0</v>
      </c>
      <c r="T21" s="36">
        <v>0</v>
      </c>
      <c r="U21" s="36">
        <v>0</v>
      </c>
      <c r="V21" s="36">
        <v>0</v>
      </c>
      <c r="W21" s="36">
        <v>1.8493999999999999</v>
      </c>
      <c r="X21" s="36" t="s">
        <v>1199</v>
      </c>
      <c r="Y21" s="36">
        <v>0</v>
      </c>
      <c r="Z21" s="39">
        <v>100301049</v>
      </c>
      <c r="AA21" s="40">
        <f t="shared" si="10"/>
        <v>1.4983</v>
      </c>
      <c r="AB21" s="152">
        <f t="shared" si="11"/>
        <v>0.8101546447496486</v>
      </c>
    </row>
    <row r="22" spans="1:28" x14ac:dyDescent="0.25">
      <c r="A22" s="35" t="s">
        <v>34</v>
      </c>
      <c r="B22" s="36" t="s">
        <v>34</v>
      </c>
      <c r="C22" s="36" t="s">
        <v>34</v>
      </c>
      <c r="D22" s="36" t="s">
        <v>1198</v>
      </c>
      <c r="E22" s="36">
        <v>1173</v>
      </c>
      <c r="F22" s="36" t="s">
        <v>2338</v>
      </c>
      <c r="G22" s="36">
        <v>1020474693</v>
      </c>
      <c r="H22" s="36" t="s">
        <v>1200</v>
      </c>
      <c r="I22" s="36">
        <v>0</v>
      </c>
      <c r="J22" s="41">
        <v>43041</v>
      </c>
      <c r="K22" s="37">
        <v>43041</v>
      </c>
      <c r="L22" s="36">
        <v>0.37890000000000001</v>
      </c>
      <c r="M22" s="36">
        <v>0</v>
      </c>
      <c r="N22" s="36">
        <v>0</v>
      </c>
      <c r="O22" s="36">
        <v>0</v>
      </c>
      <c r="P22" s="36">
        <v>0</v>
      </c>
      <c r="Q22" s="36">
        <v>0.37890000000000001</v>
      </c>
      <c r="R22" s="36">
        <v>0</v>
      </c>
      <c r="S22" s="36">
        <v>0</v>
      </c>
      <c r="T22" s="36">
        <v>0</v>
      </c>
      <c r="U22" s="36">
        <v>0</v>
      </c>
      <c r="V22" s="36">
        <v>0</v>
      </c>
      <c r="W22" s="36">
        <v>0.37890000000000001</v>
      </c>
      <c r="X22" s="36" t="s">
        <v>1199</v>
      </c>
      <c r="Y22" s="36">
        <v>0</v>
      </c>
      <c r="Z22" s="39">
        <v>100301049</v>
      </c>
      <c r="AA22" s="40">
        <f t="shared" si="10"/>
        <v>0</v>
      </c>
      <c r="AB22" s="152">
        <f t="shared" si="11"/>
        <v>0</v>
      </c>
    </row>
    <row r="23" spans="1:28" x14ac:dyDescent="0.25">
      <c r="A23" s="35" t="s">
        <v>34</v>
      </c>
      <c r="B23" s="36" t="s">
        <v>34</v>
      </c>
      <c r="C23" s="36" t="s">
        <v>34</v>
      </c>
      <c r="D23" s="36" t="s">
        <v>1198</v>
      </c>
      <c r="E23" s="36">
        <v>1173</v>
      </c>
      <c r="F23" s="36" t="s">
        <v>1290</v>
      </c>
      <c r="G23" s="36">
        <v>71662106</v>
      </c>
      <c r="H23" s="36" t="s">
        <v>1200</v>
      </c>
      <c r="I23" s="36">
        <v>13</v>
      </c>
      <c r="J23" s="41">
        <v>43041</v>
      </c>
      <c r="K23" s="37">
        <v>43041</v>
      </c>
      <c r="L23" s="36">
        <v>0.27579999999999999</v>
      </c>
      <c r="M23" s="36">
        <v>0</v>
      </c>
      <c r="N23" s="36">
        <v>0</v>
      </c>
      <c r="O23" s="36">
        <v>0</v>
      </c>
      <c r="P23" s="36">
        <v>0</v>
      </c>
      <c r="Q23" s="36">
        <v>0.27579999999999999</v>
      </c>
      <c r="R23" s="36">
        <v>0</v>
      </c>
      <c r="S23" s="36">
        <v>0</v>
      </c>
      <c r="T23" s="36">
        <v>0</v>
      </c>
      <c r="U23" s="36">
        <v>0</v>
      </c>
      <c r="V23" s="36">
        <v>0</v>
      </c>
      <c r="W23" s="36">
        <v>0.27579999999999999</v>
      </c>
      <c r="X23" s="36" t="s">
        <v>1199</v>
      </c>
      <c r="Y23" s="36">
        <v>0</v>
      </c>
      <c r="Z23" s="39">
        <v>100301049</v>
      </c>
      <c r="AA23" s="40">
        <f t="shared" si="10"/>
        <v>0</v>
      </c>
      <c r="AB23" s="152">
        <f t="shared" si="11"/>
        <v>0</v>
      </c>
    </row>
    <row r="24" spans="1:28" x14ac:dyDescent="0.25">
      <c r="A24" s="35" t="s">
        <v>34</v>
      </c>
      <c r="B24" s="36" t="s">
        <v>34</v>
      </c>
      <c r="C24" s="36" t="s">
        <v>34</v>
      </c>
      <c r="D24" s="36" t="s">
        <v>1198</v>
      </c>
      <c r="E24" s="36">
        <v>1173</v>
      </c>
      <c r="F24" s="36" t="s">
        <v>2264</v>
      </c>
      <c r="G24" s="36">
        <v>1128471395</v>
      </c>
      <c r="H24" s="36" t="s">
        <v>1200</v>
      </c>
      <c r="I24" s="36">
        <v>23</v>
      </c>
      <c r="J24" s="41">
        <v>43041</v>
      </c>
      <c r="K24" s="37">
        <v>43041</v>
      </c>
      <c r="L24" s="36">
        <v>4.33</v>
      </c>
      <c r="M24" s="36">
        <v>0</v>
      </c>
      <c r="N24" s="36">
        <v>0</v>
      </c>
      <c r="O24" s="36">
        <v>0</v>
      </c>
      <c r="P24" s="36">
        <v>0</v>
      </c>
      <c r="Q24" s="36">
        <v>1.9702999999999999</v>
      </c>
      <c r="R24" s="36">
        <v>2.3597000000000001</v>
      </c>
      <c r="S24" s="36">
        <v>0</v>
      </c>
      <c r="T24" s="36">
        <v>0</v>
      </c>
      <c r="U24" s="36">
        <v>0</v>
      </c>
      <c r="V24" s="36">
        <v>0</v>
      </c>
      <c r="W24" s="36">
        <v>4.33</v>
      </c>
      <c r="X24" s="36" t="s">
        <v>1199</v>
      </c>
      <c r="Y24" s="36">
        <v>0</v>
      </c>
      <c r="Z24" s="39">
        <v>100301049</v>
      </c>
      <c r="AA24" s="40">
        <f t="shared" si="10"/>
        <v>2.3597000000000001</v>
      </c>
      <c r="AB24" s="152">
        <f t="shared" si="11"/>
        <v>0.54496535796766743</v>
      </c>
    </row>
    <row r="25" spans="1:28" x14ac:dyDescent="0.25">
      <c r="A25" s="35"/>
      <c r="B25" s="36"/>
      <c r="C25" s="36"/>
      <c r="D25" s="36"/>
      <c r="E25" s="36"/>
      <c r="F25" s="36"/>
      <c r="G25" s="36"/>
      <c r="H25" s="36"/>
      <c r="I25" s="36"/>
      <c r="J25" s="41"/>
      <c r="K25" s="37"/>
      <c r="L25" s="36"/>
      <c r="M25" s="36"/>
      <c r="N25" s="36"/>
      <c r="O25" s="36"/>
      <c r="P25" s="36"/>
      <c r="Q25" s="36"/>
      <c r="R25" s="36"/>
      <c r="S25" s="36"/>
      <c r="T25" s="36"/>
      <c r="U25" s="36"/>
      <c r="V25" s="36"/>
      <c r="W25" s="36"/>
      <c r="X25" s="36"/>
      <c r="Y25" s="36"/>
      <c r="Z25" s="39"/>
      <c r="AA25" s="40"/>
      <c r="AB25" s="152"/>
    </row>
    <row r="26" spans="1:28" x14ac:dyDescent="0.25">
      <c r="A26" s="35"/>
      <c r="B26" s="36"/>
      <c r="C26" s="36"/>
      <c r="D26" s="36"/>
      <c r="E26" s="36"/>
      <c r="F26" s="36"/>
      <c r="G26" s="36"/>
      <c r="H26" s="36"/>
      <c r="I26" s="36"/>
      <c r="J26" s="41"/>
      <c r="K26" s="37"/>
      <c r="L26" s="36"/>
      <c r="M26" s="36"/>
      <c r="N26" s="36"/>
      <c r="O26" s="36"/>
      <c r="P26" s="36"/>
      <c r="Q26" s="36"/>
      <c r="R26" s="36"/>
      <c r="S26" s="36"/>
      <c r="T26" s="36"/>
      <c r="U26" s="36"/>
      <c r="V26" s="36"/>
      <c r="W26" s="36"/>
      <c r="X26" s="36"/>
      <c r="Y26" s="36"/>
      <c r="Z26" s="39"/>
      <c r="AA26" s="40"/>
      <c r="AB26" s="152"/>
    </row>
    <row r="27" spans="1:28" x14ac:dyDescent="0.25">
      <c r="A27" s="35"/>
      <c r="B27" s="36"/>
      <c r="C27" s="36"/>
      <c r="D27" s="36"/>
      <c r="E27" s="36"/>
      <c r="F27" s="36"/>
      <c r="G27" s="36"/>
      <c r="H27" s="36"/>
      <c r="I27" s="36"/>
      <c r="J27" s="41"/>
      <c r="K27" s="37"/>
      <c r="L27" s="36"/>
      <c r="M27" s="36"/>
      <c r="N27" s="36"/>
      <c r="O27" s="36"/>
      <c r="P27" s="36"/>
      <c r="Q27" s="36"/>
      <c r="R27" s="36"/>
      <c r="S27" s="36"/>
      <c r="T27" s="36"/>
      <c r="U27" s="36"/>
      <c r="V27" s="36"/>
      <c r="W27" s="36"/>
      <c r="X27" s="36"/>
      <c r="Y27" s="36"/>
      <c r="Z27" s="39"/>
      <c r="AA27" s="40"/>
      <c r="AB27" s="152"/>
    </row>
    <row r="28" spans="1:28" x14ac:dyDescent="0.25">
      <c r="A28" s="35"/>
      <c r="B28" s="36"/>
      <c r="C28" s="36"/>
      <c r="D28" s="36"/>
      <c r="E28" s="36"/>
      <c r="F28" s="36"/>
      <c r="G28" s="36"/>
      <c r="H28" s="36"/>
      <c r="I28" s="36"/>
      <c r="J28" s="41"/>
      <c r="K28" s="37"/>
      <c r="L28" s="36"/>
      <c r="M28" s="36"/>
      <c r="N28" s="36"/>
      <c r="O28" s="36"/>
      <c r="P28" s="36"/>
      <c r="Q28" s="36"/>
      <c r="R28" s="36"/>
      <c r="S28" s="36"/>
      <c r="T28" s="36"/>
      <c r="U28" s="36"/>
      <c r="V28" s="36"/>
      <c r="W28" s="36"/>
      <c r="X28" s="36"/>
      <c r="Y28" s="36"/>
      <c r="Z28" s="39"/>
      <c r="AA28" s="40"/>
      <c r="AB28" s="152"/>
    </row>
    <row r="29" spans="1:28" x14ac:dyDescent="0.25">
      <c r="A29" s="35"/>
      <c r="B29" s="36"/>
      <c r="C29" s="36"/>
      <c r="D29" s="36"/>
      <c r="E29" s="36"/>
      <c r="F29" s="36"/>
      <c r="G29" s="36"/>
      <c r="H29" s="36"/>
      <c r="I29" s="36"/>
      <c r="J29" s="41"/>
      <c r="K29" s="37"/>
      <c r="L29" s="36"/>
      <c r="M29" s="36"/>
      <c r="N29" s="36"/>
      <c r="O29" s="36"/>
      <c r="P29" s="36"/>
      <c r="Q29" s="36"/>
      <c r="R29" s="36"/>
      <c r="S29" s="36"/>
      <c r="T29" s="36"/>
      <c r="U29" s="36"/>
      <c r="V29" s="36"/>
      <c r="W29" s="36"/>
      <c r="X29" s="36"/>
      <c r="Y29" s="36"/>
      <c r="Z29" s="39"/>
      <c r="AA29" s="40"/>
      <c r="AB29" s="152"/>
    </row>
    <row r="30" spans="1:28" x14ac:dyDescent="0.25">
      <c r="A30" s="35"/>
      <c r="B30" s="36"/>
      <c r="C30" s="36"/>
      <c r="D30" s="36"/>
      <c r="E30" s="36"/>
      <c r="F30" s="36"/>
      <c r="G30" s="36"/>
      <c r="H30" s="36"/>
      <c r="I30" s="36"/>
      <c r="J30" s="41"/>
      <c r="K30" s="37"/>
      <c r="L30" s="36"/>
      <c r="M30" s="36"/>
      <c r="N30" s="36"/>
      <c r="O30" s="36"/>
      <c r="P30" s="36"/>
      <c r="Q30" s="36"/>
      <c r="R30" s="36"/>
      <c r="S30" s="36"/>
      <c r="T30" s="36"/>
      <c r="U30" s="36"/>
      <c r="V30" s="36"/>
      <c r="W30" s="36"/>
      <c r="X30" s="36"/>
      <c r="Y30" s="36"/>
      <c r="Z30" s="39"/>
      <c r="AA30" s="40"/>
      <c r="AB30" s="152"/>
    </row>
    <row r="31" spans="1:28" x14ac:dyDescent="0.25">
      <c r="A31" s="35"/>
      <c r="B31" s="36"/>
      <c r="C31" s="36"/>
      <c r="D31" s="36"/>
      <c r="E31" s="36"/>
      <c r="F31" s="36"/>
      <c r="G31" s="36"/>
      <c r="H31" s="36"/>
      <c r="I31" s="36"/>
      <c r="J31" s="41"/>
      <c r="K31" s="37"/>
      <c r="L31" s="36"/>
      <c r="M31" s="36"/>
      <c r="N31" s="36"/>
      <c r="O31" s="36"/>
      <c r="P31" s="36"/>
      <c r="Q31" s="36"/>
      <c r="R31" s="36"/>
      <c r="S31" s="36"/>
      <c r="T31" s="36"/>
      <c r="U31" s="36"/>
      <c r="V31" s="36"/>
      <c r="W31" s="36"/>
      <c r="X31" s="36"/>
      <c r="Y31" s="36"/>
      <c r="Z31" s="39"/>
      <c r="AA31" s="40"/>
      <c r="AB31" s="152"/>
    </row>
    <row r="32" spans="1:28" x14ac:dyDescent="0.25">
      <c r="A32" s="35"/>
      <c r="B32" s="36"/>
      <c r="C32" s="36"/>
      <c r="D32" s="36"/>
      <c r="E32" s="36"/>
      <c r="F32" s="36"/>
      <c r="G32" s="36"/>
      <c r="H32" s="36"/>
      <c r="I32" s="36"/>
      <c r="J32" s="41"/>
      <c r="K32" s="37"/>
      <c r="L32" s="36"/>
      <c r="M32" s="36"/>
      <c r="N32" s="36"/>
      <c r="O32" s="36"/>
      <c r="P32" s="36"/>
      <c r="Q32" s="36"/>
      <c r="R32" s="36"/>
      <c r="S32" s="36"/>
      <c r="T32" s="36"/>
      <c r="U32" s="36"/>
      <c r="V32" s="36"/>
      <c r="W32" s="36"/>
      <c r="X32" s="36"/>
      <c r="Y32" s="36"/>
      <c r="Z32" s="39"/>
      <c r="AA32" s="40"/>
      <c r="AB32" s="152"/>
    </row>
    <row r="33" spans="1:28" x14ac:dyDescent="0.25">
      <c r="A33" s="35"/>
      <c r="B33" s="36"/>
      <c r="C33" s="36"/>
      <c r="D33" s="36"/>
      <c r="E33" s="36"/>
      <c r="F33" s="36"/>
      <c r="G33" s="36"/>
      <c r="H33" s="36"/>
      <c r="I33" s="36"/>
      <c r="J33" s="41"/>
      <c r="K33" s="37"/>
      <c r="L33" s="36"/>
      <c r="M33" s="36"/>
      <c r="N33" s="36"/>
      <c r="O33" s="36"/>
      <c r="P33" s="36"/>
      <c r="Q33" s="36"/>
      <c r="R33" s="36"/>
      <c r="S33" s="36"/>
      <c r="T33" s="36"/>
      <c r="U33" s="36"/>
      <c r="V33" s="36"/>
      <c r="W33" s="36"/>
      <c r="X33" s="36"/>
      <c r="Y33" s="36"/>
      <c r="Z33" s="39"/>
      <c r="AA33" s="40"/>
      <c r="AB33" s="152"/>
    </row>
    <row r="34" spans="1:28" x14ac:dyDescent="0.25">
      <c r="A34" s="35"/>
      <c r="B34" s="36"/>
      <c r="C34" s="36"/>
      <c r="D34" s="36"/>
      <c r="E34" s="36"/>
      <c r="F34" s="36"/>
      <c r="G34" s="36"/>
      <c r="H34" s="36"/>
      <c r="I34" s="36"/>
      <c r="J34" s="41"/>
      <c r="K34" s="37"/>
      <c r="L34" s="36"/>
      <c r="M34" s="36"/>
      <c r="N34" s="36"/>
      <c r="O34" s="36"/>
      <c r="P34" s="36"/>
      <c r="Q34" s="36"/>
      <c r="R34" s="36"/>
      <c r="S34" s="36"/>
      <c r="T34" s="36"/>
      <c r="U34" s="36"/>
      <c r="V34" s="36"/>
      <c r="W34" s="36"/>
      <c r="X34" s="36"/>
      <c r="Y34" s="36"/>
      <c r="Z34" s="39"/>
      <c r="AA34" s="40"/>
      <c r="AB34" s="152"/>
    </row>
    <row r="35" spans="1:28" x14ac:dyDescent="0.25">
      <c r="A35" s="35"/>
      <c r="B35" s="36"/>
      <c r="C35" s="36"/>
      <c r="D35" s="36"/>
      <c r="E35" s="36"/>
      <c r="F35" s="36"/>
      <c r="G35" s="36"/>
      <c r="H35" s="36"/>
      <c r="I35" s="36"/>
      <c r="J35" s="41"/>
      <c r="K35" s="37"/>
      <c r="L35" s="36"/>
      <c r="M35" s="36"/>
      <c r="N35" s="36"/>
      <c r="O35" s="36"/>
      <c r="P35" s="36"/>
      <c r="Q35" s="36"/>
      <c r="R35" s="36"/>
      <c r="S35" s="36"/>
      <c r="T35" s="36"/>
      <c r="U35" s="36"/>
      <c r="V35" s="36"/>
      <c r="W35" s="36"/>
      <c r="X35" s="36"/>
      <c r="Y35" s="36"/>
      <c r="Z35" s="39"/>
      <c r="AA35" s="40"/>
      <c r="AB35" s="152"/>
    </row>
    <row r="36" spans="1:28" x14ac:dyDescent="0.25">
      <c r="A36" s="35"/>
      <c r="B36" s="36"/>
      <c r="C36" s="36"/>
      <c r="D36" s="36"/>
      <c r="E36" s="36"/>
      <c r="F36" s="36"/>
      <c r="G36" s="36"/>
      <c r="H36" s="36"/>
      <c r="I36" s="36"/>
      <c r="J36" s="41"/>
      <c r="K36" s="37"/>
      <c r="L36" s="36"/>
      <c r="M36" s="36"/>
      <c r="N36" s="36"/>
      <c r="O36" s="36"/>
      <c r="P36" s="36"/>
      <c r="Q36" s="36"/>
      <c r="R36" s="36"/>
      <c r="S36" s="36"/>
      <c r="T36" s="36"/>
      <c r="U36" s="36"/>
      <c r="V36" s="36"/>
      <c r="W36" s="36"/>
      <c r="X36" s="36"/>
      <c r="Y36" s="36"/>
      <c r="Z36" s="39"/>
      <c r="AA36" s="40"/>
      <c r="AB36" s="152"/>
    </row>
    <row r="37" spans="1:28" x14ac:dyDescent="0.25">
      <c r="A37" s="35"/>
      <c r="B37" s="36"/>
      <c r="C37" s="36"/>
      <c r="D37" s="36"/>
      <c r="E37" s="36"/>
      <c r="F37" s="36"/>
      <c r="G37" s="36"/>
      <c r="H37" s="36"/>
      <c r="I37" s="36"/>
      <c r="J37" s="41"/>
      <c r="K37" s="37"/>
      <c r="L37" s="36"/>
      <c r="M37" s="36"/>
      <c r="N37" s="36"/>
      <c r="O37" s="36"/>
      <c r="P37" s="36"/>
      <c r="Q37" s="36"/>
      <c r="R37" s="36"/>
      <c r="S37" s="36"/>
      <c r="T37" s="36"/>
      <c r="U37" s="36"/>
      <c r="V37" s="36"/>
      <c r="W37" s="36"/>
      <c r="X37" s="36"/>
      <c r="Y37" s="36"/>
      <c r="Z37" s="39"/>
      <c r="AA37" s="40"/>
      <c r="AB37" s="152"/>
    </row>
    <row r="38" spans="1:28" x14ac:dyDescent="0.25">
      <c r="A38" s="35"/>
      <c r="B38" s="36"/>
      <c r="C38" s="36"/>
      <c r="D38" s="36"/>
      <c r="E38" s="36"/>
      <c r="F38" s="36"/>
      <c r="G38" s="36"/>
      <c r="H38" s="36"/>
      <c r="I38" s="36"/>
      <c r="J38" s="41"/>
      <c r="K38" s="37"/>
      <c r="L38" s="36"/>
      <c r="M38" s="36"/>
      <c r="N38" s="36"/>
      <c r="O38" s="36"/>
      <c r="P38" s="36"/>
      <c r="Q38" s="36"/>
      <c r="R38" s="36"/>
      <c r="S38" s="36"/>
      <c r="T38" s="36"/>
      <c r="U38" s="36"/>
      <c r="V38" s="36"/>
      <c r="W38" s="36"/>
      <c r="X38" s="36"/>
      <c r="Y38" s="36"/>
      <c r="Z38" s="39"/>
      <c r="AA38" s="40"/>
      <c r="AB38" s="152"/>
    </row>
    <row r="39" spans="1:28" x14ac:dyDescent="0.25">
      <c r="A39" s="35"/>
      <c r="B39" s="36"/>
      <c r="C39" s="36"/>
      <c r="D39" s="36"/>
      <c r="E39" s="36"/>
      <c r="F39" s="36"/>
      <c r="G39" s="36"/>
      <c r="H39" s="36"/>
      <c r="I39" s="36"/>
      <c r="J39" s="41"/>
      <c r="K39" s="37"/>
      <c r="L39" s="36"/>
      <c r="M39" s="36"/>
      <c r="N39" s="36"/>
      <c r="O39" s="36"/>
      <c r="P39" s="36"/>
      <c r="Q39" s="36"/>
      <c r="R39" s="36"/>
      <c r="S39" s="36"/>
      <c r="T39" s="36"/>
      <c r="U39" s="36"/>
      <c r="V39" s="36"/>
      <c r="W39" s="36"/>
      <c r="X39" s="36"/>
      <c r="Y39" s="36"/>
      <c r="Z39" s="39"/>
      <c r="AA39" s="40"/>
      <c r="AB39" s="152"/>
    </row>
    <row r="40" spans="1:28" x14ac:dyDescent="0.25">
      <c r="A40" s="35"/>
      <c r="B40" s="36"/>
      <c r="C40" s="36"/>
      <c r="D40" s="36"/>
      <c r="E40" s="36"/>
      <c r="F40" s="36"/>
      <c r="G40" s="36"/>
      <c r="H40" s="36"/>
      <c r="I40" s="36"/>
      <c r="J40" s="41"/>
      <c r="K40" s="37"/>
      <c r="L40" s="36"/>
      <c r="M40" s="36"/>
      <c r="N40" s="36"/>
      <c r="O40" s="36"/>
      <c r="P40" s="36"/>
      <c r="Q40" s="36"/>
      <c r="R40" s="36"/>
      <c r="S40" s="36"/>
      <c r="T40" s="36"/>
      <c r="U40" s="36"/>
      <c r="V40" s="36"/>
      <c r="W40" s="36"/>
      <c r="X40" s="36"/>
      <c r="Y40" s="36"/>
      <c r="Z40" s="39"/>
      <c r="AA40" s="40"/>
      <c r="AB40" s="152"/>
    </row>
    <row r="41" spans="1:28" x14ac:dyDescent="0.25">
      <c r="A41" s="35"/>
      <c r="B41" s="36"/>
      <c r="C41" s="36"/>
      <c r="D41" s="36"/>
      <c r="E41" s="36"/>
      <c r="F41" s="36"/>
      <c r="G41" s="36"/>
      <c r="H41" s="36"/>
      <c r="I41" s="36"/>
      <c r="J41" s="41"/>
      <c r="K41" s="37"/>
      <c r="L41" s="36"/>
      <c r="M41" s="36"/>
      <c r="N41" s="36"/>
      <c r="O41" s="36"/>
      <c r="P41" s="36"/>
      <c r="Q41" s="36"/>
      <c r="R41" s="36"/>
      <c r="S41" s="36"/>
      <c r="T41" s="36"/>
      <c r="U41" s="36"/>
      <c r="V41" s="36"/>
      <c r="W41" s="36"/>
      <c r="X41" s="36"/>
      <c r="Y41" s="36"/>
      <c r="Z41" s="39"/>
      <c r="AA41" s="40"/>
      <c r="AB41" s="152"/>
    </row>
    <row r="42" spans="1:28" x14ac:dyDescent="0.25">
      <c r="A42" s="35"/>
      <c r="B42" s="36"/>
      <c r="C42" s="36"/>
      <c r="D42" s="36"/>
      <c r="E42" s="36"/>
      <c r="F42" s="36"/>
      <c r="G42" s="36"/>
      <c r="H42" s="36"/>
      <c r="I42" s="36"/>
      <c r="J42" s="41"/>
      <c r="K42" s="37"/>
      <c r="L42" s="36"/>
      <c r="M42" s="36"/>
      <c r="N42" s="36"/>
      <c r="O42" s="36"/>
      <c r="P42" s="36"/>
      <c r="Q42" s="36"/>
      <c r="R42" s="36"/>
      <c r="S42" s="36"/>
      <c r="T42" s="36"/>
      <c r="U42" s="36"/>
      <c r="V42" s="36"/>
      <c r="W42" s="36"/>
      <c r="X42" s="36"/>
      <c r="Y42" s="36"/>
      <c r="Z42" s="39"/>
      <c r="AA42" s="40"/>
      <c r="AB42" s="152"/>
    </row>
    <row r="43" spans="1:28" x14ac:dyDescent="0.25">
      <c r="A43" s="35"/>
      <c r="B43" s="36"/>
      <c r="C43" s="36"/>
      <c r="D43" s="36"/>
      <c r="E43" s="36"/>
      <c r="F43" s="36"/>
      <c r="G43" s="36"/>
      <c r="H43" s="36"/>
      <c r="I43" s="36"/>
      <c r="J43" s="41"/>
      <c r="K43" s="37"/>
      <c r="L43" s="36"/>
      <c r="M43" s="36"/>
      <c r="N43" s="36"/>
      <c r="O43" s="36"/>
      <c r="P43" s="36"/>
      <c r="Q43" s="36"/>
      <c r="R43" s="36"/>
      <c r="S43" s="36"/>
      <c r="T43" s="36"/>
      <c r="U43" s="36"/>
      <c r="V43" s="36"/>
      <c r="W43" s="36"/>
      <c r="X43" s="36"/>
      <c r="Y43" s="36"/>
      <c r="Z43" s="39"/>
      <c r="AA43" s="40"/>
      <c r="AB43" s="152"/>
    </row>
    <row r="44" spans="1:28" x14ac:dyDescent="0.25">
      <c r="A44" s="35"/>
      <c r="B44" s="36"/>
      <c r="C44" s="36"/>
      <c r="D44" s="36"/>
      <c r="E44" s="36"/>
      <c r="F44" s="36"/>
      <c r="G44" s="36"/>
      <c r="H44" s="36"/>
      <c r="I44" s="36"/>
      <c r="J44" s="41"/>
      <c r="K44" s="37"/>
      <c r="L44" s="36"/>
      <c r="M44" s="36"/>
      <c r="N44" s="36"/>
      <c r="O44" s="36"/>
      <c r="P44" s="36"/>
      <c r="Q44" s="36"/>
      <c r="R44" s="36"/>
      <c r="S44" s="36"/>
      <c r="T44" s="36"/>
      <c r="U44" s="36"/>
      <c r="V44" s="36"/>
      <c r="W44" s="36"/>
      <c r="X44" s="36"/>
      <c r="Y44" s="36"/>
      <c r="Z44" s="39"/>
      <c r="AA44" s="40"/>
      <c r="AB44" s="152"/>
    </row>
    <row r="45" spans="1:28" x14ac:dyDescent="0.25">
      <c r="A45" s="35"/>
      <c r="B45" s="36"/>
      <c r="C45" s="36"/>
      <c r="D45" s="36"/>
      <c r="E45" s="36"/>
      <c r="F45" s="36"/>
      <c r="G45" s="36"/>
      <c r="H45" s="36"/>
      <c r="I45" s="36"/>
      <c r="J45" s="41"/>
      <c r="K45" s="37"/>
      <c r="L45" s="36"/>
      <c r="M45" s="36"/>
      <c r="N45" s="36"/>
      <c r="O45" s="36"/>
      <c r="P45" s="36"/>
      <c r="Q45" s="36"/>
      <c r="R45" s="36"/>
      <c r="S45" s="36"/>
      <c r="T45" s="36"/>
      <c r="U45" s="36"/>
      <c r="V45" s="36"/>
      <c r="W45" s="36"/>
      <c r="X45" s="36"/>
      <c r="Y45" s="36"/>
      <c r="Z45" s="39"/>
      <c r="AA45" s="40"/>
      <c r="AB45" s="152"/>
    </row>
    <row r="46" spans="1:28" x14ac:dyDescent="0.25">
      <c r="A46" s="35"/>
      <c r="B46" s="36"/>
      <c r="C46" s="36"/>
      <c r="D46" s="36"/>
      <c r="E46" s="36"/>
      <c r="F46" s="36"/>
      <c r="G46" s="36"/>
      <c r="H46" s="36"/>
      <c r="I46" s="36"/>
      <c r="J46" s="41"/>
      <c r="K46" s="37"/>
      <c r="L46" s="36"/>
      <c r="M46" s="36"/>
      <c r="N46" s="36"/>
      <c r="O46" s="36"/>
      <c r="P46" s="36"/>
      <c r="Q46" s="36"/>
      <c r="R46" s="36"/>
      <c r="S46" s="36"/>
      <c r="T46" s="36"/>
      <c r="U46" s="36"/>
      <c r="V46" s="36"/>
      <c r="W46" s="36"/>
      <c r="X46" s="36"/>
      <c r="Y46" s="36"/>
      <c r="Z46" s="39"/>
      <c r="AA46" s="40"/>
      <c r="AB46" s="152"/>
    </row>
  </sheetData>
  <sortState ref="A2:AC48">
    <sortCondition ref="J2:J4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4:AE65"/>
  <sheetViews>
    <sheetView showGridLines="0" showRowColHeaders="0" zoomScale="85" zoomScaleNormal="85" workbookViewId="0"/>
  </sheetViews>
  <sheetFormatPr defaultColWidth="11.42578125" defaultRowHeight="15" x14ac:dyDescent="0.25"/>
  <cols>
    <col min="1" max="1" width="11.42578125" style="44"/>
    <col min="2" max="2" width="12.28515625" style="44" customWidth="1"/>
    <col min="3" max="5" width="11.42578125" style="44"/>
    <col min="6" max="7" width="16.85546875" style="44" customWidth="1"/>
    <col min="8" max="8" width="13.5703125" style="44" customWidth="1"/>
    <col min="9" max="9" width="11.42578125" style="44"/>
    <col min="10" max="10" width="16.42578125" style="44" customWidth="1"/>
    <col min="11" max="12" width="11.42578125" style="44"/>
    <col min="13" max="14" width="2.140625" style="44" customWidth="1"/>
    <col min="15" max="15" width="26.42578125" style="44" customWidth="1"/>
    <col min="16" max="16" width="15.140625" style="44" customWidth="1"/>
    <col min="17" max="17" width="2.140625" style="44" customWidth="1"/>
    <col min="18" max="27" width="11.42578125" style="44"/>
    <col min="28" max="28" width="11.42578125" style="79" customWidth="1"/>
    <col min="29" max="29" width="12.7109375" style="79" customWidth="1"/>
    <col min="30" max="16384" width="11.42578125" style="44"/>
  </cols>
  <sheetData>
    <row r="4" spans="2:31" x14ac:dyDescent="0.25">
      <c r="H4" s="44" t="s">
        <v>118</v>
      </c>
    </row>
    <row r="6" spans="2:31" x14ac:dyDescent="0.25">
      <c r="AA6" s="77" t="s">
        <v>1172</v>
      </c>
      <c r="AB6" s="78" t="s">
        <v>118</v>
      </c>
      <c r="AC6" s="78">
        <f>SUM(AC7:AC1048576)</f>
        <v>0</v>
      </c>
      <c r="AD6" s="79"/>
      <c r="AE6" s="79"/>
    </row>
    <row r="7" spans="2:31" x14ac:dyDescent="0.25">
      <c r="AB7" s="80" t="s">
        <v>1275</v>
      </c>
      <c r="AC7" s="78">
        <f>COUNTIF('Bd Gestión'!$O:$O,'Resumen de Gestión'!AB7)</f>
        <v>0</v>
      </c>
      <c r="AD7" s="80"/>
      <c r="AE7" s="79"/>
    </row>
    <row r="8" spans="2:31" x14ac:dyDescent="0.25">
      <c r="F8" s="53"/>
      <c r="G8" s="53"/>
      <c r="H8" s="53"/>
      <c r="I8" s="53"/>
      <c r="J8" s="153"/>
      <c r="AB8" s="80" t="s">
        <v>1276</v>
      </c>
      <c r="AC8" s="78">
        <f>COUNTIF('Bd Gestión'!$O:$O,'Resumen de Gestión'!AB8)</f>
        <v>0</v>
      </c>
      <c r="AD8" s="80"/>
      <c r="AE8" s="79"/>
    </row>
    <row r="9" spans="2:31" x14ac:dyDescent="0.25">
      <c r="F9" s="175" t="s">
        <v>108</v>
      </c>
      <c r="G9" s="175"/>
      <c r="H9" s="154" t="s">
        <v>118</v>
      </c>
      <c r="I9" s="53"/>
      <c r="J9" s="153"/>
      <c r="AB9" s="80" t="s">
        <v>1277</v>
      </c>
      <c r="AC9" s="78">
        <f>COUNTIF('Bd Gestión'!$O:$O,'Resumen de Gestión'!AB9)</f>
        <v>0</v>
      </c>
      <c r="AD9" s="80"/>
      <c r="AE9" s="79"/>
    </row>
    <row r="10" spans="2:31" x14ac:dyDescent="0.25">
      <c r="F10" s="53"/>
      <c r="G10" s="53"/>
      <c r="H10" s="53"/>
      <c r="I10" s="53"/>
      <c r="J10" s="153"/>
      <c r="AB10" s="80"/>
      <c r="AC10" s="78"/>
      <c r="AD10" s="80"/>
      <c r="AE10" s="79"/>
    </row>
    <row r="11" spans="2:31" x14ac:dyDescent="0.25">
      <c r="AB11" s="80"/>
      <c r="AC11" s="78"/>
      <c r="AD11" s="80"/>
      <c r="AE11" s="80"/>
    </row>
    <row r="12" spans="2:31" x14ac:dyDescent="0.25">
      <c r="B12" s="81"/>
      <c r="C12" s="82"/>
      <c r="D12" s="82"/>
      <c r="E12" s="82"/>
      <c r="F12" s="82"/>
      <c r="G12" s="82"/>
      <c r="H12" s="82"/>
      <c r="I12" s="82"/>
      <c r="J12" s="82"/>
      <c r="K12" s="82"/>
      <c r="L12" s="83"/>
      <c r="M12" s="84"/>
      <c r="N12" s="81"/>
      <c r="O12" s="82"/>
      <c r="P12" s="82"/>
      <c r="Q12" s="83"/>
      <c r="AB12" s="80"/>
      <c r="AC12" s="78"/>
      <c r="AD12" s="80"/>
      <c r="AE12" s="79"/>
    </row>
    <row r="13" spans="2:31" x14ac:dyDescent="0.25">
      <c r="B13" s="85"/>
      <c r="C13" s="86" t="s">
        <v>36</v>
      </c>
      <c r="D13" s="87">
        <f>+COUNTA('Bd Gestión'!$B:$B)-1</f>
        <v>454</v>
      </c>
      <c r="E13" s="88"/>
      <c r="F13" s="88"/>
      <c r="G13" s="88"/>
      <c r="H13" s="88"/>
      <c r="I13" s="88"/>
      <c r="J13" s="88"/>
      <c r="K13" s="88"/>
      <c r="L13" s="89"/>
      <c r="M13" s="84"/>
      <c r="N13" s="85"/>
      <c r="O13" s="90" t="s">
        <v>37</v>
      </c>
      <c r="P13" s="90">
        <f>+D13</f>
        <v>454</v>
      </c>
      <c r="Q13" s="89"/>
      <c r="AB13" s="80"/>
      <c r="AC13" s="78"/>
      <c r="AD13" s="80"/>
      <c r="AE13" s="80"/>
    </row>
    <row r="14" spans="2:31" x14ac:dyDescent="0.25">
      <c r="B14" s="85"/>
      <c r="C14" s="88"/>
      <c r="D14" s="88"/>
      <c r="E14" s="88"/>
      <c r="F14" s="88"/>
      <c r="G14" s="88"/>
      <c r="H14" s="88"/>
      <c r="I14" s="88"/>
      <c r="J14" s="88"/>
      <c r="K14" s="88"/>
      <c r="L14" s="89"/>
      <c r="M14" s="84"/>
      <c r="N14" s="85"/>
      <c r="O14" s="90" t="s">
        <v>38</v>
      </c>
      <c r="P14" s="91">
        <f>+H15</f>
        <v>0</v>
      </c>
      <c r="Q14" s="89"/>
      <c r="AB14" s="80"/>
      <c r="AC14" s="78"/>
      <c r="AD14" s="80"/>
      <c r="AE14" s="80"/>
    </row>
    <row r="15" spans="2:31" x14ac:dyDescent="0.25">
      <c r="B15" s="85"/>
      <c r="C15" s="86" t="s">
        <v>39</v>
      </c>
      <c r="D15" s="87">
        <f>+D17</f>
        <v>454</v>
      </c>
      <c r="E15" s="92">
        <f>IFERROR((D15/$D$13),0)</f>
        <v>1</v>
      </c>
      <c r="F15" s="88"/>
      <c r="G15" s="86" t="s">
        <v>40</v>
      </c>
      <c r="H15" s="87">
        <v>0</v>
      </c>
      <c r="I15" s="92">
        <f>IFERROR((H15/$D$13),0)</f>
        <v>0</v>
      </c>
      <c r="J15" s="84"/>
      <c r="K15" s="88"/>
      <c r="L15" s="89"/>
      <c r="M15" s="84"/>
      <c r="N15" s="85"/>
      <c r="O15" s="90" t="s">
        <v>41</v>
      </c>
      <c r="P15" s="91">
        <f>+P13-P14</f>
        <v>454</v>
      </c>
      <c r="Q15" s="89"/>
      <c r="AB15" s="80"/>
      <c r="AC15" s="78"/>
      <c r="AD15" s="80"/>
      <c r="AE15" s="80"/>
    </row>
    <row r="16" spans="2:31" x14ac:dyDescent="0.25">
      <c r="B16" s="85"/>
      <c r="C16" s="88"/>
      <c r="D16" s="88"/>
      <c r="E16" s="88"/>
      <c r="F16" s="88"/>
      <c r="G16" s="88"/>
      <c r="H16" s="88"/>
      <c r="I16" s="88"/>
      <c r="J16" s="84"/>
      <c r="K16" s="88"/>
      <c r="L16" s="89"/>
      <c r="M16" s="84"/>
      <c r="N16" s="85"/>
      <c r="O16" s="90" t="s">
        <v>42</v>
      </c>
      <c r="P16" s="93">
        <f>+P18/P15</f>
        <v>1</v>
      </c>
      <c r="Q16" s="89"/>
      <c r="AB16" s="80"/>
      <c r="AC16" s="78"/>
      <c r="AD16" s="80"/>
      <c r="AE16" s="80"/>
    </row>
    <row r="17" spans="2:31" x14ac:dyDescent="0.25">
      <c r="B17" s="85"/>
      <c r="C17" s="94" t="s">
        <v>43</v>
      </c>
      <c r="D17" s="95">
        <f>+D23+H20</f>
        <v>454</v>
      </c>
      <c r="E17" s="92">
        <f>IFERROR((D17/$D$15),0)</f>
        <v>1</v>
      </c>
      <c r="F17" s="88"/>
      <c r="G17" s="94" t="s">
        <v>44</v>
      </c>
      <c r="H17" s="87">
        <f>+D15-D17</f>
        <v>0</v>
      </c>
      <c r="I17" s="92">
        <f>IFERROR((H17/$D$15),0)</f>
        <v>0</v>
      </c>
      <c r="J17" s="84"/>
      <c r="K17" s="88"/>
      <c r="L17" s="89"/>
      <c r="M17" s="84"/>
      <c r="N17" s="85"/>
      <c r="O17" s="88"/>
      <c r="P17" s="88"/>
      <c r="Q17" s="89"/>
      <c r="AB17" s="80"/>
      <c r="AC17" s="78"/>
      <c r="AD17" s="80"/>
      <c r="AE17" s="80"/>
    </row>
    <row r="18" spans="2:31" x14ac:dyDescent="0.25">
      <c r="B18" s="85"/>
      <c r="C18" s="88"/>
      <c r="D18" s="88"/>
      <c r="E18" s="88"/>
      <c r="F18" s="88"/>
      <c r="G18" s="88"/>
      <c r="H18" s="88"/>
      <c r="I18" s="88"/>
      <c r="J18" s="84"/>
      <c r="K18" s="88"/>
      <c r="L18" s="89"/>
      <c r="M18" s="84"/>
      <c r="N18" s="85"/>
      <c r="O18" s="96" t="s">
        <v>45</v>
      </c>
      <c r="P18" s="96">
        <f>+D17</f>
        <v>454</v>
      </c>
      <c r="Q18" s="89"/>
      <c r="AB18" s="80"/>
      <c r="AC18" s="78"/>
      <c r="AD18" s="80"/>
      <c r="AE18" s="80"/>
    </row>
    <row r="19" spans="2:31" x14ac:dyDescent="0.25">
      <c r="B19" s="85"/>
      <c r="C19" s="88"/>
      <c r="D19" s="88"/>
      <c r="E19" s="88"/>
      <c r="F19" s="88"/>
      <c r="G19" s="94"/>
      <c r="H19" s="88"/>
      <c r="I19" s="88"/>
      <c r="J19" s="84"/>
      <c r="K19" s="88"/>
      <c r="L19" s="89"/>
      <c r="M19" s="84"/>
      <c r="N19" s="85"/>
      <c r="O19" s="96" t="s">
        <v>46</v>
      </c>
      <c r="P19" s="96">
        <f>+I35</f>
        <v>52</v>
      </c>
      <c r="Q19" s="89"/>
      <c r="AB19" s="80"/>
      <c r="AC19" s="78"/>
      <c r="AD19" s="80"/>
      <c r="AE19" s="80"/>
    </row>
    <row r="20" spans="2:31" x14ac:dyDescent="0.25">
      <c r="B20" s="85"/>
      <c r="C20" s="88"/>
      <c r="D20" s="88"/>
      <c r="E20" s="88"/>
      <c r="F20" s="88"/>
      <c r="G20" s="86" t="s">
        <v>47</v>
      </c>
      <c r="H20" s="95">
        <f>+K21+K27</f>
        <v>257</v>
      </c>
      <c r="I20" s="92">
        <f>IFERROR((H20/$D$17),0)</f>
        <v>0.56607929515418498</v>
      </c>
      <c r="J20" s="84"/>
      <c r="K20" s="88"/>
      <c r="L20" s="89"/>
      <c r="M20" s="84"/>
      <c r="N20" s="85"/>
      <c r="O20" s="96" t="s">
        <v>48</v>
      </c>
      <c r="P20" s="96">
        <f>+K21</f>
        <v>83</v>
      </c>
      <c r="Q20" s="89"/>
      <c r="AB20" s="80"/>
      <c r="AC20" s="78"/>
      <c r="AD20" s="80"/>
    </row>
    <row r="21" spans="2:31" x14ac:dyDescent="0.25">
      <c r="B21" s="85"/>
      <c r="C21" s="88"/>
      <c r="D21" s="88"/>
      <c r="E21" s="88"/>
      <c r="F21" s="88"/>
      <c r="G21" s="88"/>
      <c r="H21" s="88"/>
      <c r="I21" s="88"/>
      <c r="J21" s="86" t="s">
        <v>49</v>
      </c>
      <c r="K21" s="95">
        <f>+SUM(K22:K25)</f>
        <v>83</v>
      </c>
      <c r="L21" s="97">
        <f>IFERROR((K21/$D$17),0)</f>
        <v>0.1828193832599119</v>
      </c>
      <c r="M21" s="84"/>
      <c r="N21" s="85"/>
      <c r="O21" s="96" t="s">
        <v>50</v>
      </c>
      <c r="P21" s="96">
        <f>+K21</f>
        <v>83</v>
      </c>
      <c r="Q21" s="89"/>
      <c r="AB21" s="80"/>
      <c r="AC21" s="78"/>
      <c r="AD21" s="80"/>
    </row>
    <row r="22" spans="2:31" x14ac:dyDescent="0.25">
      <c r="B22" s="85"/>
      <c r="C22" s="88"/>
      <c r="D22" s="88"/>
      <c r="E22" s="88"/>
      <c r="F22" s="88"/>
      <c r="G22" s="88"/>
      <c r="H22" s="88"/>
      <c r="I22" s="88"/>
      <c r="J22" s="98" t="s">
        <v>93</v>
      </c>
      <c r="K22" s="88">
        <f>IF($H$9="Consolidado",COUNTIF('Bd Gestión'!$V:$V,'Resumen de Gestión'!J22),COUNTIFS('Bd Gestión'!$V:$V,'Resumen de Gestión'!J22,'Bd Gestión'!$O:$O,'Resumen de Gestión'!$H$9))</f>
        <v>83</v>
      </c>
      <c r="L22" s="99"/>
      <c r="M22" s="84"/>
      <c r="N22" s="85"/>
      <c r="O22" s="96" t="s">
        <v>51</v>
      </c>
      <c r="P22" s="96">
        <f>D30+H30</f>
        <v>197</v>
      </c>
      <c r="Q22" s="89"/>
      <c r="AB22" s="80"/>
      <c r="AC22" s="78"/>
      <c r="AD22" s="80"/>
    </row>
    <row r="23" spans="2:31" x14ac:dyDescent="0.25">
      <c r="B23" s="85"/>
      <c r="C23" s="86" t="s">
        <v>52</v>
      </c>
      <c r="D23" s="95">
        <f>+D30+H30</f>
        <v>197</v>
      </c>
      <c r="E23" s="92">
        <f>IFERROR((D23/$D$17),0)</f>
        <v>0.43392070484581496</v>
      </c>
      <c r="F23" s="88"/>
      <c r="G23" s="88"/>
      <c r="H23" s="88"/>
      <c r="I23" s="88"/>
      <c r="J23" s="98"/>
      <c r="K23" s="88"/>
      <c r="L23" s="89"/>
      <c r="M23" s="84"/>
      <c r="N23" s="85"/>
      <c r="O23" s="96" t="s">
        <v>53</v>
      </c>
      <c r="P23" s="100">
        <f>+(P22+P21)/P18</f>
        <v>0.61674008810572689</v>
      </c>
      <c r="Q23" s="89"/>
      <c r="AB23" s="80"/>
      <c r="AC23" s="78"/>
      <c r="AD23" s="79"/>
    </row>
    <row r="24" spans="2:31" x14ac:dyDescent="0.25">
      <c r="B24" s="85"/>
      <c r="C24" s="88"/>
      <c r="D24" s="88"/>
      <c r="E24" s="88"/>
      <c r="F24" s="88"/>
      <c r="G24" s="88"/>
      <c r="H24" s="88"/>
      <c r="I24" s="88"/>
      <c r="J24" s="98"/>
      <c r="K24" s="88"/>
      <c r="L24" s="101"/>
      <c r="M24" s="84"/>
      <c r="N24" s="85"/>
      <c r="O24" s="96" t="s">
        <v>54</v>
      </c>
      <c r="P24" s="100">
        <f>(P22/P18)</f>
        <v>0.43392070484581496</v>
      </c>
      <c r="Q24" s="89"/>
      <c r="AB24" s="80"/>
      <c r="AC24" s="78"/>
      <c r="AD24" s="79"/>
    </row>
    <row r="25" spans="2:31" x14ac:dyDescent="0.25">
      <c r="B25" s="85"/>
      <c r="C25" s="88"/>
      <c r="D25" s="88"/>
      <c r="E25" s="88"/>
      <c r="F25" s="88"/>
      <c r="G25" s="84"/>
      <c r="H25" s="84"/>
      <c r="I25" s="84"/>
      <c r="J25" s="98"/>
      <c r="K25" s="88"/>
      <c r="L25" s="101"/>
      <c r="M25" s="84"/>
      <c r="N25" s="85"/>
      <c r="O25" s="96" t="s">
        <v>55</v>
      </c>
      <c r="P25" s="100">
        <f>+(D23+K22+K23)/D17</f>
        <v>0.61674008810572689</v>
      </c>
      <c r="Q25" s="89"/>
      <c r="AB25" s="80"/>
      <c r="AC25" s="78"/>
      <c r="AD25" s="79"/>
    </row>
    <row r="26" spans="2:31" x14ac:dyDescent="0.25">
      <c r="B26" s="85"/>
      <c r="C26" s="88"/>
      <c r="D26" s="88"/>
      <c r="E26" s="88"/>
      <c r="F26" s="88"/>
      <c r="G26" s="88"/>
      <c r="H26" s="88"/>
      <c r="I26" s="88"/>
      <c r="J26" s="84"/>
      <c r="K26" s="84"/>
      <c r="L26" s="101"/>
      <c r="M26" s="84"/>
      <c r="N26" s="85"/>
      <c r="O26" s="96" t="s">
        <v>56</v>
      </c>
      <c r="P26" s="96">
        <f>+H30+K21</f>
        <v>135</v>
      </c>
      <c r="Q26" s="89"/>
      <c r="AB26" s="80"/>
      <c r="AC26" s="78"/>
      <c r="AD26" s="79"/>
    </row>
    <row r="27" spans="2:31" x14ac:dyDescent="0.25">
      <c r="B27" s="85"/>
      <c r="C27" s="88"/>
      <c r="D27" s="88"/>
      <c r="E27" s="88"/>
      <c r="F27" s="88"/>
      <c r="G27" s="88"/>
      <c r="H27" s="88"/>
      <c r="I27" s="88"/>
      <c r="J27" s="86" t="s">
        <v>57</v>
      </c>
      <c r="K27" s="95">
        <f>+SUM(K28:K34)</f>
        <v>174</v>
      </c>
      <c r="L27" s="97">
        <f>IFERROR((K27/$D$17),0)</f>
        <v>0.38325991189427311</v>
      </c>
      <c r="M27" s="84"/>
      <c r="N27" s="85"/>
      <c r="O27" s="96" t="s">
        <v>58</v>
      </c>
      <c r="P27" s="96">
        <f>I35</f>
        <v>52</v>
      </c>
      <c r="Q27" s="89"/>
      <c r="AB27" s="80"/>
      <c r="AC27" s="78"/>
      <c r="AD27" s="79"/>
    </row>
    <row r="28" spans="2:31" x14ac:dyDescent="0.25">
      <c r="B28" s="85"/>
      <c r="C28" s="84"/>
      <c r="D28" s="84"/>
      <c r="E28" s="84"/>
      <c r="F28" s="88"/>
      <c r="G28" s="88"/>
      <c r="H28" s="88"/>
      <c r="I28" s="88"/>
      <c r="J28" s="98" t="s">
        <v>94</v>
      </c>
      <c r="K28" s="88">
        <f>IF($H$9="Consolidado",COUNTIF('Bd Gestión'!$V:$V,'Resumen de Gestión'!J28),COUNTIFS('Bd Gestión'!$V:$V,'Resumen de Gestión'!J28,'Bd Gestión'!$O:$O,'Resumen de Gestión'!$H$9))</f>
        <v>20</v>
      </c>
      <c r="L28" s="99"/>
      <c r="M28" s="84"/>
      <c r="N28" s="85"/>
      <c r="O28" s="96" t="s">
        <v>60</v>
      </c>
      <c r="P28" s="96">
        <v>0</v>
      </c>
      <c r="Q28" s="89"/>
      <c r="AB28" s="80"/>
      <c r="AC28" s="78"/>
      <c r="AD28" s="79"/>
    </row>
    <row r="29" spans="2:31" x14ac:dyDescent="0.25">
      <c r="B29" s="85"/>
      <c r="C29" s="88"/>
      <c r="D29" s="88"/>
      <c r="E29" s="88"/>
      <c r="F29" s="88"/>
      <c r="G29" s="84"/>
      <c r="H29" s="84"/>
      <c r="I29" s="84"/>
      <c r="J29" s="98" t="s">
        <v>59</v>
      </c>
      <c r="K29" s="88">
        <f>IF($H$9="Consolidado",COUNTIF('Bd Gestión'!$V:$V,'Resumen de Gestión'!J29),COUNTIFS('Bd Gestión'!$V:$V,'Resumen de Gestión'!J29,'Bd Gestión'!$O:$O,'Resumen de Gestión'!$H$9))</f>
        <v>133</v>
      </c>
      <c r="L29" s="89"/>
      <c r="M29" s="84"/>
      <c r="N29" s="85"/>
      <c r="O29" s="96" t="s">
        <v>62</v>
      </c>
      <c r="P29" s="96">
        <f>+D30</f>
        <v>145</v>
      </c>
      <c r="Q29" s="89"/>
      <c r="AB29" s="80"/>
      <c r="AC29" s="78"/>
      <c r="AD29" s="79"/>
    </row>
    <row r="30" spans="2:31" x14ac:dyDescent="0.25">
      <c r="B30" s="85"/>
      <c r="C30" s="86" t="s">
        <v>63</v>
      </c>
      <c r="D30" s="95">
        <f>+E35</f>
        <v>145</v>
      </c>
      <c r="E30" s="92">
        <f>IFERROR((D30/$D$17),0)</f>
        <v>0.31938325991189426</v>
      </c>
      <c r="F30" s="88"/>
      <c r="G30" s="86" t="s">
        <v>64</v>
      </c>
      <c r="H30" s="95">
        <f>+I35</f>
        <v>52</v>
      </c>
      <c r="I30" s="92">
        <f>IFERROR((H30/$D$17),0)</f>
        <v>0.11453744493392071</v>
      </c>
      <c r="J30" s="98" t="s">
        <v>61</v>
      </c>
      <c r="K30" s="88">
        <f>IF($H$9="Consolidado",COUNTIF('Bd Gestión'!$V:$V,'Resumen de Gestión'!J30),COUNTIFS('Bd Gestión'!$V:$V,'Resumen de Gestión'!J30,'Bd Gestión'!$O:$O,'Resumen de Gestión'!$H$9))</f>
        <v>11</v>
      </c>
      <c r="L30" s="89"/>
      <c r="M30" s="84"/>
      <c r="N30" s="85"/>
      <c r="O30" s="96" t="s">
        <v>65</v>
      </c>
      <c r="P30" s="100">
        <f>+P29/P18</f>
        <v>0.31938325991189426</v>
      </c>
      <c r="Q30" s="89"/>
      <c r="AB30" s="80"/>
      <c r="AC30" s="78"/>
      <c r="AD30" s="79"/>
    </row>
    <row r="31" spans="2:31" x14ac:dyDescent="0.25">
      <c r="B31" s="85"/>
      <c r="C31" s="84"/>
      <c r="D31" s="84"/>
      <c r="E31" s="84"/>
      <c r="F31" s="88"/>
      <c r="G31" s="84"/>
      <c r="H31" s="84"/>
      <c r="I31" s="84"/>
      <c r="J31" s="98" t="s">
        <v>1173</v>
      </c>
      <c r="K31" s="88">
        <f>IF($H$9="Consolidado",COUNTIF('Bd Gestión'!$V:$V,'Resumen de Gestión'!J31),COUNTIFS('Bd Gestión'!$V:$V,'Resumen de Gestión'!J31,'Bd Gestión'!$O:$O,'Resumen de Gestión'!$H$9))</f>
        <v>10</v>
      </c>
      <c r="L31" s="89"/>
      <c r="M31" s="84"/>
      <c r="N31" s="85"/>
      <c r="O31" s="96" t="s">
        <v>66</v>
      </c>
      <c r="P31" s="100">
        <f>+P29/(P29+P27)</f>
        <v>0.73604060913705582</v>
      </c>
      <c r="Q31" s="89"/>
      <c r="AB31" s="80"/>
      <c r="AC31" s="78"/>
      <c r="AD31" s="79"/>
    </row>
    <row r="32" spans="2:31" x14ac:dyDescent="0.25">
      <c r="B32" s="85"/>
      <c r="C32" s="84"/>
      <c r="D32" s="84"/>
      <c r="E32" s="84"/>
      <c r="F32" s="84"/>
      <c r="G32" s="84"/>
      <c r="H32" s="84"/>
      <c r="I32" s="84"/>
      <c r="J32" s="98"/>
      <c r="K32" s="88"/>
      <c r="L32" s="89"/>
      <c r="M32" s="84"/>
      <c r="N32" s="102"/>
      <c r="O32" s="103"/>
      <c r="P32" s="103"/>
      <c r="Q32" s="104"/>
      <c r="AB32" s="80"/>
      <c r="AC32" s="78"/>
      <c r="AD32" s="79"/>
    </row>
    <row r="33" spans="2:30" x14ac:dyDescent="0.25">
      <c r="B33" s="85"/>
      <c r="C33" s="84"/>
      <c r="D33" s="84"/>
      <c r="E33" s="84"/>
      <c r="F33" s="84"/>
      <c r="G33" s="84"/>
      <c r="H33" s="84"/>
      <c r="I33" s="84"/>
      <c r="J33" s="98"/>
      <c r="K33" s="88"/>
      <c r="L33" s="89"/>
      <c r="M33" s="84"/>
      <c r="N33" s="88"/>
      <c r="O33" s="105"/>
      <c r="P33" s="106"/>
      <c r="Q33" s="88"/>
      <c r="AB33" s="80"/>
      <c r="AC33" s="78"/>
      <c r="AD33" s="79"/>
    </row>
    <row r="34" spans="2:30" x14ac:dyDescent="0.25">
      <c r="B34" s="85"/>
      <c r="C34" s="84"/>
      <c r="D34" s="84"/>
      <c r="E34" s="84"/>
      <c r="F34" s="84"/>
      <c r="G34" s="84"/>
      <c r="H34" s="84"/>
      <c r="I34" s="84"/>
      <c r="J34" s="98"/>
      <c r="K34" s="88"/>
      <c r="L34" s="89"/>
      <c r="M34" s="84"/>
      <c r="N34" s="88"/>
      <c r="O34" s="88"/>
      <c r="P34" s="88"/>
      <c r="Q34" s="88"/>
      <c r="AB34" s="80"/>
      <c r="AC34" s="78"/>
      <c r="AD34" s="79"/>
    </row>
    <row r="35" spans="2:30" x14ac:dyDescent="0.25">
      <c r="B35" s="85"/>
      <c r="C35" s="84"/>
      <c r="D35" s="86" t="s">
        <v>67</v>
      </c>
      <c r="E35" s="95">
        <f>+SUM(E36:E40)</f>
        <v>145</v>
      </c>
      <c r="F35" s="92">
        <f>IFERROR((E35/$D$17),0)</f>
        <v>0.31938325991189426</v>
      </c>
      <c r="G35" s="84"/>
      <c r="H35" s="94" t="s">
        <v>68</v>
      </c>
      <c r="I35" s="95">
        <f>+SUM(I36:I40)</f>
        <v>52</v>
      </c>
      <c r="J35" s="92">
        <f>IFERROR((I35/$D$17),0)</f>
        <v>0.11453744493392071</v>
      </c>
      <c r="K35" s="107"/>
      <c r="L35" s="89"/>
      <c r="M35" s="84"/>
      <c r="N35" s="88"/>
      <c r="O35" s="105"/>
      <c r="P35" s="108"/>
      <c r="Q35" s="88"/>
      <c r="AB35" s="80"/>
      <c r="AC35" s="78"/>
      <c r="AD35" s="79"/>
    </row>
    <row r="36" spans="2:30" x14ac:dyDescent="0.25">
      <c r="B36" s="85"/>
      <c r="C36" s="84"/>
      <c r="D36" s="98" t="s">
        <v>86</v>
      </c>
      <c r="E36" s="88">
        <f>IF($H$9="Consolidado",COUNTIF('Bd Gestión'!$V:$V,'Resumen de Gestión'!D36),COUNTIFS('Bd Gestión'!$V:$V,'Resumen de Gestión'!D36,'Bd Gestión'!$O:$O,'Resumen de Gestión'!$H$9))</f>
        <v>145</v>
      </c>
      <c r="F36" s="88"/>
      <c r="G36" s="98"/>
      <c r="H36" s="98" t="s">
        <v>88</v>
      </c>
      <c r="I36" s="88">
        <f>IF($H$9="Consolidado",COUNTIF('Bd Gestión'!$V:$V,'Resumen de Gestión'!H36),COUNTIFS('Bd Gestión'!$V:$V,'Resumen de Gestión'!H36,'Bd Gestión'!$O:$O,'Resumen de Gestión'!$H$9))</f>
        <v>23</v>
      </c>
      <c r="J36" s="84"/>
      <c r="K36" s="107"/>
      <c r="L36" s="101"/>
      <c r="M36" s="84"/>
      <c r="N36" s="88"/>
      <c r="O36" s="105"/>
      <c r="P36" s="108"/>
      <c r="Q36" s="88"/>
      <c r="AB36" s="80"/>
      <c r="AC36" s="78"/>
      <c r="AD36" s="79"/>
    </row>
    <row r="37" spans="2:30" x14ac:dyDescent="0.25">
      <c r="B37" s="85"/>
      <c r="C37" s="84"/>
      <c r="D37" s="98"/>
      <c r="E37" s="88"/>
      <c r="F37" s="88"/>
      <c r="G37" s="84"/>
      <c r="H37" s="109" t="s">
        <v>90</v>
      </c>
      <c r="I37" s="88">
        <f>IF($H$9="Consolidado",COUNTIF('Bd Gestión'!$V:$V,'Resumen de Gestión'!H37),COUNTIFS('Bd Gestión'!$V:$V,'Resumen de Gestión'!H37,'Bd Gestión'!$O:$O,'Resumen de Gestión'!$H$9))</f>
        <v>29</v>
      </c>
      <c r="J37" s="84"/>
      <c r="K37" s="107"/>
      <c r="L37" s="101"/>
      <c r="M37" s="84"/>
      <c r="N37" s="88"/>
      <c r="O37" s="105"/>
      <c r="P37" s="108"/>
      <c r="Q37" s="88"/>
      <c r="AB37" s="143"/>
      <c r="AC37" s="78"/>
      <c r="AD37" s="145"/>
    </row>
    <row r="38" spans="2:30" x14ac:dyDescent="0.25">
      <c r="B38" s="85"/>
      <c r="C38" s="84"/>
      <c r="D38" s="98"/>
      <c r="E38" s="88"/>
      <c r="F38" s="84"/>
      <c r="G38" s="84"/>
      <c r="H38" s="109"/>
      <c r="I38" s="88"/>
      <c r="J38" s="88"/>
      <c r="K38" s="107"/>
      <c r="L38" s="99"/>
      <c r="M38" s="84"/>
      <c r="N38" s="88"/>
      <c r="O38" s="105"/>
      <c r="P38" s="108"/>
      <c r="Q38" s="88"/>
      <c r="AB38" s="144"/>
      <c r="AC38" s="78"/>
      <c r="AD38" s="145"/>
    </row>
    <row r="39" spans="2:30" x14ac:dyDescent="0.25">
      <c r="B39" s="85"/>
      <c r="C39" s="107"/>
      <c r="D39" s="98"/>
      <c r="E39" s="88"/>
      <c r="F39" s="107"/>
      <c r="G39" s="107"/>
      <c r="H39" s="98"/>
      <c r="I39" s="88"/>
      <c r="J39" s="107"/>
      <c r="K39" s="107"/>
      <c r="L39" s="89"/>
      <c r="M39" s="84"/>
      <c r="N39" s="88"/>
      <c r="O39" s="105"/>
      <c r="P39" s="108"/>
      <c r="Q39" s="88"/>
      <c r="AB39" s="144"/>
      <c r="AC39" s="78"/>
      <c r="AD39" s="145"/>
    </row>
    <row r="40" spans="2:30" x14ac:dyDescent="0.25">
      <c r="B40" s="85"/>
      <c r="C40" s="107"/>
      <c r="D40" s="98"/>
      <c r="E40" s="88"/>
      <c r="F40" s="107"/>
      <c r="G40" s="107"/>
      <c r="H40" s="98"/>
      <c r="I40" s="88"/>
      <c r="J40" s="107"/>
      <c r="K40" s="107"/>
      <c r="L40" s="89"/>
      <c r="M40" s="84"/>
      <c r="N40" s="88"/>
      <c r="O40" s="105"/>
      <c r="P40" s="108"/>
      <c r="Q40" s="88"/>
      <c r="AB40" s="144"/>
      <c r="AC40" s="78"/>
      <c r="AD40" s="145"/>
    </row>
    <row r="41" spans="2:30" x14ac:dyDescent="0.25">
      <c r="B41" s="102"/>
      <c r="C41" s="110"/>
      <c r="D41" s="110"/>
      <c r="E41" s="110"/>
      <c r="F41" s="110"/>
      <c r="G41" s="110"/>
      <c r="H41" s="110"/>
      <c r="I41" s="110"/>
      <c r="J41" s="110"/>
      <c r="K41" s="110"/>
      <c r="L41" s="104"/>
      <c r="M41" s="84"/>
      <c r="N41" s="107"/>
      <c r="O41" s="107"/>
      <c r="P41" s="107"/>
      <c r="Q41" s="107"/>
      <c r="AB41" s="145"/>
      <c r="AC41" s="78"/>
      <c r="AD41" s="145"/>
    </row>
    <row r="42" spans="2:30" x14ac:dyDescent="0.25">
      <c r="B42" s="88"/>
      <c r="C42" s="107"/>
      <c r="D42" s="107"/>
      <c r="E42" s="107"/>
      <c r="F42" s="107"/>
      <c r="G42" s="107"/>
      <c r="H42" s="107"/>
      <c r="I42" s="107"/>
      <c r="J42" s="107"/>
      <c r="K42" s="107"/>
      <c r="L42" s="88"/>
      <c r="M42" s="84"/>
      <c r="N42" s="107"/>
      <c r="O42" s="107"/>
      <c r="P42" s="107"/>
      <c r="Q42" s="107"/>
      <c r="AB42" s="145"/>
      <c r="AC42" s="78"/>
      <c r="AD42" s="145"/>
    </row>
    <row r="43" spans="2:30" x14ac:dyDescent="0.25">
      <c r="B43" s="88"/>
      <c r="C43" s="88"/>
      <c r="D43" s="88"/>
      <c r="E43" s="88"/>
      <c r="F43" s="88"/>
      <c r="G43" s="88"/>
      <c r="H43" s="88"/>
      <c r="I43" s="88"/>
      <c r="J43" s="88"/>
      <c r="K43" s="107"/>
      <c r="L43" s="88"/>
      <c r="M43" s="84"/>
      <c r="N43" s="107"/>
      <c r="O43" s="107"/>
      <c r="P43" s="107"/>
      <c r="Q43" s="107"/>
      <c r="AB43" s="145"/>
      <c r="AC43" s="78"/>
      <c r="AD43" s="145"/>
    </row>
    <row r="44" spans="2:30" x14ac:dyDescent="0.25">
      <c r="B44" s="88"/>
      <c r="C44" s="107"/>
      <c r="D44" s="107"/>
      <c r="E44" s="88"/>
      <c r="F44" s="88"/>
      <c r="G44" s="88"/>
      <c r="H44" s="88"/>
      <c r="I44" s="88"/>
      <c r="J44" s="88"/>
      <c r="K44" s="107"/>
      <c r="L44" s="88"/>
      <c r="M44" s="84"/>
      <c r="N44" s="107"/>
      <c r="O44" s="107"/>
      <c r="P44" s="107"/>
      <c r="Q44" s="107"/>
      <c r="AB44" s="145"/>
      <c r="AC44" s="145"/>
      <c r="AD44" s="145"/>
    </row>
    <row r="45" spans="2:30" x14ac:dyDescent="0.25">
      <c r="B45" s="111"/>
      <c r="C45" s="112"/>
      <c r="D45" s="113"/>
      <c r="E45" s="88"/>
      <c r="F45" s="88"/>
      <c r="G45" s="88"/>
      <c r="H45" s="88"/>
      <c r="I45" s="88"/>
      <c r="J45" s="88"/>
      <c r="K45" s="107"/>
      <c r="L45" s="88"/>
      <c r="M45" s="84"/>
      <c r="N45" s="107"/>
      <c r="O45" s="107"/>
      <c r="P45" s="107"/>
      <c r="Q45" s="107"/>
      <c r="AB45" s="145"/>
      <c r="AC45" s="145"/>
      <c r="AD45" s="145"/>
    </row>
    <row r="46" spans="2:30" x14ac:dyDescent="0.25">
      <c r="B46" s="111"/>
      <c r="C46" s="114"/>
      <c r="D46" s="115"/>
      <c r="E46" s="88"/>
      <c r="F46" s="88"/>
      <c r="G46" s="88"/>
      <c r="H46" s="88"/>
      <c r="I46" s="88"/>
      <c r="J46" s="88"/>
      <c r="K46" s="107"/>
      <c r="L46" s="88"/>
      <c r="M46" s="84"/>
      <c r="N46" s="107"/>
      <c r="O46" s="107"/>
      <c r="P46" s="107"/>
      <c r="Q46" s="107"/>
      <c r="AB46" s="145"/>
      <c r="AC46" s="145"/>
      <c r="AD46" s="145"/>
    </row>
    <row r="47" spans="2:30" x14ac:dyDescent="0.25">
      <c r="B47" s="111"/>
      <c r="C47" s="114"/>
      <c r="D47" s="115"/>
      <c r="E47" s="88"/>
      <c r="F47" s="88"/>
      <c r="G47" s="88"/>
      <c r="H47" s="88"/>
      <c r="I47" s="88"/>
      <c r="J47" s="88"/>
      <c r="K47" s="107"/>
      <c r="L47" s="88"/>
      <c r="M47" s="84"/>
      <c r="N47" s="107"/>
      <c r="O47" s="107"/>
      <c r="P47" s="107"/>
      <c r="Q47" s="107"/>
      <c r="AB47" s="145"/>
      <c r="AC47" s="145"/>
      <c r="AD47" s="145"/>
    </row>
    <row r="48" spans="2:30" x14ac:dyDescent="0.25">
      <c r="B48" s="111"/>
      <c r="C48" s="114"/>
      <c r="D48" s="115"/>
      <c r="E48" s="88"/>
      <c r="F48" s="88"/>
      <c r="G48" s="88"/>
      <c r="H48" s="88"/>
      <c r="I48" s="88"/>
      <c r="J48" s="88"/>
      <c r="K48" s="107"/>
      <c r="L48" s="88"/>
      <c r="M48" s="84"/>
      <c r="N48" s="107"/>
      <c r="O48" s="107"/>
      <c r="P48" s="107"/>
      <c r="Q48" s="107"/>
      <c r="AB48" s="145"/>
      <c r="AC48" s="145"/>
      <c r="AD48" s="145"/>
    </row>
    <row r="49" spans="2:30" x14ac:dyDescent="0.25">
      <c r="B49" s="111"/>
      <c r="C49" s="114"/>
      <c r="D49" s="115"/>
      <c r="E49" s="88"/>
      <c r="F49" s="88"/>
      <c r="G49" s="88"/>
      <c r="H49" s="88"/>
      <c r="I49" s="88"/>
      <c r="J49" s="88"/>
      <c r="K49" s="107"/>
      <c r="L49" s="88"/>
      <c r="M49" s="84"/>
      <c r="N49" s="107"/>
      <c r="O49" s="107"/>
      <c r="P49" s="107"/>
      <c r="Q49" s="107"/>
      <c r="AB49" s="145"/>
      <c r="AC49" s="145"/>
      <c r="AD49" s="145"/>
    </row>
    <row r="50" spans="2:30" x14ac:dyDescent="0.25">
      <c r="AB50" s="145"/>
      <c r="AC50" s="145"/>
      <c r="AD50" s="145"/>
    </row>
    <row r="51" spans="2:30" x14ac:dyDescent="0.25">
      <c r="AB51" s="145"/>
      <c r="AC51" s="145"/>
      <c r="AD51" s="145"/>
    </row>
    <row r="52" spans="2:30" x14ac:dyDescent="0.25">
      <c r="AB52" s="145"/>
      <c r="AC52" s="145"/>
      <c r="AD52" s="145"/>
    </row>
    <row r="53" spans="2:30" x14ac:dyDescent="0.25">
      <c r="AB53" s="145"/>
      <c r="AC53" s="145"/>
      <c r="AD53" s="145"/>
    </row>
    <row r="54" spans="2:30" x14ac:dyDescent="0.25">
      <c r="AB54" s="145"/>
      <c r="AC54" s="145"/>
      <c r="AD54" s="145"/>
    </row>
    <row r="55" spans="2:30" x14ac:dyDescent="0.25">
      <c r="AB55" s="145"/>
      <c r="AC55" s="145"/>
      <c r="AD55" s="145"/>
    </row>
    <row r="56" spans="2:30" x14ac:dyDescent="0.25">
      <c r="AB56" s="145"/>
      <c r="AC56" s="145"/>
      <c r="AD56" s="145"/>
    </row>
    <row r="57" spans="2:30" x14ac:dyDescent="0.25">
      <c r="AB57" s="145"/>
      <c r="AC57" s="145"/>
      <c r="AD57" s="145"/>
    </row>
    <row r="58" spans="2:30" x14ac:dyDescent="0.25">
      <c r="AB58" s="145"/>
      <c r="AC58" s="145"/>
      <c r="AD58" s="145"/>
    </row>
    <row r="59" spans="2:30" x14ac:dyDescent="0.25">
      <c r="AB59" s="145"/>
      <c r="AC59" s="145"/>
      <c r="AD59" s="145"/>
    </row>
    <row r="60" spans="2:30" x14ac:dyDescent="0.25">
      <c r="AB60" s="145"/>
      <c r="AC60" s="145"/>
      <c r="AD60" s="145"/>
    </row>
    <row r="61" spans="2:30" x14ac:dyDescent="0.25">
      <c r="AB61" s="145"/>
      <c r="AC61" s="145"/>
      <c r="AD61" s="145"/>
    </row>
    <row r="62" spans="2:30" x14ac:dyDescent="0.25">
      <c r="AB62" s="145"/>
      <c r="AC62" s="145"/>
      <c r="AD62" s="145"/>
    </row>
    <row r="63" spans="2:30" x14ac:dyDescent="0.25">
      <c r="AB63" s="145"/>
      <c r="AC63" s="145"/>
      <c r="AD63" s="145"/>
    </row>
    <row r="64" spans="2:30" x14ac:dyDescent="0.25">
      <c r="AB64" s="145"/>
      <c r="AC64" s="145"/>
      <c r="AD64" s="145"/>
    </row>
    <row r="65" spans="28:30" x14ac:dyDescent="0.25">
      <c r="AB65" s="145"/>
      <c r="AC65" s="145"/>
      <c r="AD65" s="145"/>
    </row>
  </sheetData>
  <mergeCells count="1">
    <mergeCell ref="F9:G9"/>
  </mergeCells>
  <pageMargins left="0.7" right="0.7" top="0.75" bottom="0.75" header="0.3" footer="0.3"/>
  <pageSetup orientation="portrait" r:id="rId1"/>
  <ignoredErrors>
    <ignoredError sqref="D14 H17" evalError="1"/>
  </ignoredErrors>
  <drawing r:id="rId2"/>
  <legacyDrawing r:id="rId3"/>
  <controls>
    <mc:AlternateContent xmlns:mc="http://schemas.openxmlformats.org/markup-compatibility/2006">
      <mc:Choice Requires="x14">
        <control shapeId="3086" r:id="rId4" name="ComboBox1">
          <controlPr defaultSize="0" autoLine="0" listFillRange="AB6:AB37" r:id="rId5">
            <anchor moveWithCells="1">
              <from>
                <xdr:col>8</xdr:col>
                <xdr:colOff>76200</xdr:colOff>
                <xdr:row>3</xdr:row>
                <xdr:rowOff>76200</xdr:rowOff>
              </from>
              <to>
                <xdr:col>9</xdr:col>
                <xdr:colOff>552450</xdr:colOff>
                <xdr:row>4</xdr:row>
                <xdr:rowOff>152400</xdr:rowOff>
              </to>
            </anchor>
          </controlPr>
        </control>
      </mc:Choice>
      <mc:Fallback>
        <control shapeId="3086" r:id="rId4" name="Combo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9:AN55"/>
  <sheetViews>
    <sheetView showGridLines="0" showRowColHeaders="0" zoomScale="85" zoomScaleNormal="85" workbookViewId="0"/>
  </sheetViews>
  <sheetFormatPr defaultColWidth="11.42578125" defaultRowHeight="15" x14ac:dyDescent="0.25"/>
  <cols>
    <col min="2" max="2" width="35.5703125" bestFit="1" customWidth="1"/>
    <col min="3" max="3" width="3.42578125" bestFit="1" customWidth="1"/>
    <col min="6" max="7" width="3.42578125" bestFit="1" customWidth="1"/>
    <col min="8" max="8" width="11.42578125" customWidth="1"/>
    <col min="9" max="14" width="11.42578125" hidden="1" customWidth="1"/>
    <col min="15" max="15" width="11.42578125" customWidth="1"/>
    <col min="16" max="17" width="11.42578125" hidden="1" customWidth="1"/>
    <col min="18" max="18" width="11.42578125" customWidth="1"/>
    <col min="19" max="20" width="11.42578125" hidden="1" customWidth="1"/>
    <col min="21" max="21" width="11.42578125" customWidth="1"/>
    <col min="22" max="23" width="11.42578125" hidden="1" customWidth="1"/>
    <col min="24" max="24" width="11.42578125" customWidth="1"/>
    <col min="25" max="40" width="11.42578125" hidden="1" customWidth="1"/>
  </cols>
  <sheetData>
    <row r="9" spans="1:40" x14ac:dyDescent="0.25">
      <c r="A9" s="44"/>
      <c r="B9" s="44"/>
      <c r="U9" s="26"/>
    </row>
    <row r="10" spans="1:40" x14ac:dyDescent="0.25">
      <c r="A10" s="44"/>
      <c r="B10" s="60" t="s">
        <v>37</v>
      </c>
      <c r="C10" s="1"/>
      <c r="D10" s="42">
        <f>'Resumen de Gestión'!D13</f>
        <v>454</v>
      </c>
      <c r="E10" s="2"/>
      <c r="F10" s="1"/>
      <c r="G10" s="1"/>
      <c r="H10" s="18"/>
      <c r="U10" s="26"/>
    </row>
    <row r="11" spans="1:40" x14ac:dyDescent="0.25">
      <c r="A11" s="44"/>
      <c r="B11" s="60" t="s">
        <v>38</v>
      </c>
      <c r="C11" s="1"/>
      <c r="D11" s="42">
        <f>'Resumen de Gestión'!H15</f>
        <v>0</v>
      </c>
      <c r="E11" s="4">
        <f>+D11/D10</f>
        <v>0</v>
      </c>
      <c r="F11" s="1"/>
      <c r="G11" s="1"/>
      <c r="H11" s="3"/>
      <c r="U11" s="26"/>
    </row>
    <row r="12" spans="1:40" x14ac:dyDescent="0.25">
      <c r="A12" s="44"/>
      <c r="B12" s="60" t="s">
        <v>41</v>
      </c>
      <c r="C12" s="1"/>
      <c r="D12" s="42">
        <f>+D10-D11</f>
        <v>454</v>
      </c>
      <c r="E12" s="4">
        <f>+D12/D10</f>
        <v>1</v>
      </c>
      <c r="F12" s="1"/>
      <c r="G12" s="1"/>
      <c r="H12" s="5">
        <f>H15</f>
        <v>43025</v>
      </c>
      <c r="U12" s="26"/>
    </row>
    <row r="13" spans="1:40" x14ac:dyDescent="0.25">
      <c r="B13" s="1"/>
      <c r="C13" s="1"/>
      <c r="D13" s="6"/>
      <c r="E13" s="7"/>
      <c r="F13" s="1"/>
      <c r="G13" s="1"/>
      <c r="H13" s="8">
        <v>1</v>
      </c>
      <c r="U13" s="26"/>
    </row>
    <row r="14" spans="1:40" x14ac:dyDescent="0.25">
      <c r="B14" s="61" t="s">
        <v>69</v>
      </c>
      <c r="C14" s="62"/>
      <c r="D14" s="63"/>
      <c r="E14" s="63"/>
      <c r="F14" s="9">
        <v>12</v>
      </c>
      <c r="G14" s="3"/>
      <c r="H14" s="10">
        <f>H15</f>
        <v>43025</v>
      </c>
      <c r="U14" s="26"/>
    </row>
    <row r="15" spans="1:40" x14ac:dyDescent="0.25">
      <c r="B15" s="64" t="s">
        <v>70</v>
      </c>
      <c r="C15" s="63"/>
      <c r="D15" s="65" t="s">
        <v>71</v>
      </c>
      <c r="E15" s="11" t="s">
        <v>72</v>
      </c>
      <c r="F15" s="3"/>
      <c r="G15" s="3"/>
      <c r="H15" s="11">
        <f>+MIN('Bd Gestión'!$W$9:$W$1048576)</f>
        <v>43025</v>
      </c>
      <c r="I15" s="11">
        <f>+H15+1</f>
        <v>43026</v>
      </c>
      <c r="J15" s="11">
        <f t="shared" ref="J15:V15" si="0">+I15+1</f>
        <v>43027</v>
      </c>
      <c r="K15" s="11">
        <f t="shared" si="0"/>
        <v>43028</v>
      </c>
      <c r="L15" s="11">
        <f t="shared" si="0"/>
        <v>43029</v>
      </c>
      <c r="M15" s="11">
        <f t="shared" si="0"/>
        <v>43030</v>
      </c>
      <c r="N15" s="11">
        <f t="shared" si="0"/>
        <v>43031</v>
      </c>
      <c r="O15" s="11">
        <f t="shared" si="0"/>
        <v>43032</v>
      </c>
      <c r="P15" s="11">
        <f t="shared" si="0"/>
        <v>43033</v>
      </c>
      <c r="Q15" s="11">
        <f t="shared" si="0"/>
        <v>43034</v>
      </c>
      <c r="R15" s="11">
        <f t="shared" si="0"/>
        <v>43035</v>
      </c>
      <c r="S15" s="11">
        <f t="shared" si="0"/>
        <v>43036</v>
      </c>
      <c r="T15" s="11">
        <f t="shared" si="0"/>
        <v>43037</v>
      </c>
      <c r="U15" s="11">
        <f t="shared" si="0"/>
        <v>43038</v>
      </c>
      <c r="V15" s="11">
        <f t="shared" si="0"/>
        <v>43039</v>
      </c>
      <c r="W15" s="11">
        <f>+V15+1</f>
        <v>43040</v>
      </c>
      <c r="X15" s="11">
        <f t="shared" ref="X15:AD15" si="1">+W15+1</f>
        <v>43041</v>
      </c>
      <c r="Y15" s="11">
        <f t="shared" si="1"/>
        <v>43042</v>
      </c>
      <c r="Z15" s="11">
        <f t="shared" si="1"/>
        <v>43043</v>
      </c>
      <c r="AA15" s="11">
        <f t="shared" si="1"/>
        <v>43044</v>
      </c>
      <c r="AB15" s="11">
        <f t="shared" si="1"/>
        <v>43045</v>
      </c>
      <c r="AC15" s="11">
        <f t="shared" si="1"/>
        <v>43046</v>
      </c>
      <c r="AD15" s="11">
        <f t="shared" si="1"/>
        <v>43047</v>
      </c>
      <c r="AE15" s="11">
        <f t="shared" ref="AE15" si="2">+AD15+1</f>
        <v>43048</v>
      </c>
      <c r="AF15" s="11">
        <f t="shared" ref="AF15" si="3">+AE15+1</f>
        <v>43049</v>
      </c>
      <c r="AG15" s="11">
        <f t="shared" ref="AG15" si="4">+AF15+1</f>
        <v>43050</v>
      </c>
      <c r="AH15" s="11">
        <f t="shared" ref="AH15" si="5">+AG15+1</f>
        <v>43051</v>
      </c>
      <c r="AI15" s="11">
        <f t="shared" ref="AI15" si="6">+AH15+1</f>
        <v>43052</v>
      </c>
      <c r="AJ15" s="11">
        <f t="shared" ref="AJ15:AK15" si="7">+AI15+1</f>
        <v>43053</v>
      </c>
      <c r="AK15" s="11">
        <f t="shared" si="7"/>
        <v>43054</v>
      </c>
      <c r="AL15" s="11">
        <f t="shared" ref="AL15" si="8">+AK15+1</f>
        <v>43055</v>
      </c>
      <c r="AM15" s="11">
        <f t="shared" ref="AM15:AN15" si="9">+AL15+1</f>
        <v>43056</v>
      </c>
      <c r="AN15" s="11">
        <f t="shared" si="9"/>
        <v>43057</v>
      </c>
    </row>
    <row r="16" spans="1:40" x14ac:dyDescent="0.25">
      <c r="B16" s="66" t="s">
        <v>73</v>
      </c>
      <c r="C16" s="63"/>
      <c r="D16" s="67">
        <f>+D17+D26+D31+D34</f>
        <v>454</v>
      </c>
      <c r="E16" s="68">
        <f>+D16/$D$12</f>
        <v>1</v>
      </c>
      <c r="F16" s="3"/>
      <c r="G16" s="3"/>
      <c r="H16" s="67">
        <f>+H17+H26+H31+H34</f>
        <v>237</v>
      </c>
      <c r="I16" s="67">
        <f t="shared" ref="I16:M16" si="10">+I17+I26+I31+I34</f>
        <v>0</v>
      </c>
      <c r="J16" s="67">
        <f t="shared" si="10"/>
        <v>0</v>
      </c>
      <c r="K16" s="67">
        <f t="shared" si="10"/>
        <v>0</v>
      </c>
      <c r="L16" s="67">
        <f t="shared" si="10"/>
        <v>0</v>
      </c>
      <c r="M16" s="67">
        <f t="shared" si="10"/>
        <v>0</v>
      </c>
      <c r="N16" s="67">
        <f t="shared" ref="N16:O16" si="11">+N17+N26+N31+N34</f>
        <v>0</v>
      </c>
      <c r="O16" s="67">
        <f t="shared" si="11"/>
        <v>70</v>
      </c>
      <c r="P16" s="67">
        <f t="shared" ref="P16:S16" si="12">+P17+P26+P31+P34</f>
        <v>0</v>
      </c>
      <c r="Q16" s="67">
        <f t="shared" si="12"/>
        <v>0</v>
      </c>
      <c r="R16" s="67">
        <f t="shared" si="12"/>
        <v>19</v>
      </c>
      <c r="S16" s="67">
        <f t="shared" si="12"/>
        <v>0</v>
      </c>
      <c r="T16" s="67">
        <f t="shared" ref="T16:V16" si="13">+T17+T26+T31+T34</f>
        <v>0</v>
      </c>
      <c r="U16" s="67">
        <f t="shared" si="13"/>
        <v>53</v>
      </c>
      <c r="V16" s="67">
        <f t="shared" si="13"/>
        <v>0</v>
      </c>
      <c r="W16" s="67">
        <f t="shared" ref="W16:AD16" si="14">+W17+W26+W31+W34</f>
        <v>0</v>
      </c>
      <c r="X16" s="67">
        <f t="shared" si="14"/>
        <v>75</v>
      </c>
      <c r="Y16" s="67">
        <f t="shared" si="14"/>
        <v>0</v>
      </c>
      <c r="Z16" s="67">
        <f t="shared" si="14"/>
        <v>0</v>
      </c>
      <c r="AA16" s="67">
        <f t="shared" si="14"/>
        <v>0</v>
      </c>
      <c r="AB16" s="67">
        <f t="shared" si="14"/>
        <v>0</v>
      </c>
      <c r="AC16" s="67">
        <f t="shared" si="14"/>
        <v>0</v>
      </c>
      <c r="AD16" s="12">
        <f t="shared" si="14"/>
        <v>0</v>
      </c>
      <c r="AE16" s="12">
        <f t="shared" ref="AE16:AJ16" si="15">+AE17+AE26+AE31+AE34</f>
        <v>0</v>
      </c>
      <c r="AF16" s="12">
        <f t="shared" si="15"/>
        <v>0</v>
      </c>
      <c r="AG16" s="12">
        <f t="shared" si="15"/>
        <v>0</v>
      </c>
      <c r="AH16" s="12">
        <f t="shared" si="15"/>
        <v>0</v>
      </c>
      <c r="AI16" s="12">
        <f t="shared" si="15"/>
        <v>0</v>
      </c>
      <c r="AJ16" s="12">
        <f t="shared" si="15"/>
        <v>0</v>
      </c>
      <c r="AK16" s="12">
        <f t="shared" ref="AK16:AM16" si="16">+AK17+AK26+AK31+AK34</f>
        <v>0</v>
      </c>
      <c r="AL16" s="12">
        <f t="shared" si="16"/>
        <v>0</v>
      </c>
      <c r="AM16" s="12">
        <f t="shared" si="16"/>
        <v>0</v>
      </c>
      <c r="AN16" s="12">
        <f t="shared" ref="AN16" si="17">+AN17+AN26+AN31+AN34</f>
        <v>0</v>
      </c>
    </row>
    <row r="17" spans="2:40" x14ac:dyDescent="0.25">
      <c r="B17" s="60" t="s">
        <v>74</v>
      </c>
      <c r="C17" s="63"/>
      <c r="D17" s="13">
        <f>SUM(D18:D24)</f>
        <v>174</v>
      </c>
      <c r="E17" s="69">
        <f>IFERROR(D17/$D$16,0)</f>
        <v>0.38325991189427311</v>
      </c>
      <c r="F17" s="3"/>
      <c r="G17" s="3"/>
      <c r="H17" s="13">
        <f>SUM(H18:H23)</f>
        <v>96</v>
      </c>
      <c r="I17" s="13">
        <f t="shared" ref="I17:M17" si="18">SUM(I18:I23)</f>
        <v>0</v>
      </c>
      <c r="J17" s="13">
        <f t="shared" si="18"/>
        <v>0</v>
      </c>
      <c r="K17" s="13">
        <f t="shared" si="18"/>
        <v>0</v>
      </c>
      <c r="L17" s="13">
        <f t="shared" si="18"/>
        <v>0</v>
      </c>
      <c r="M17" s="13">
        <f t="shared" si="18"/>
        <v>0</v>
      </c>
      <c r="N17" s="13">
        <f t="shared" ref="N17:O17" si="19">SUM(N18:N23)</f>
        <v>0</v>
      </c>
      <c r="O17" s="13">
        <f t="shared" si="19"/>
        <v>30</v>
      </c>
      <c r="P17" s="13">
        <f t="shared" ref="P17:S17" si="20">SUM(P18:P23)</f>
        <v>0</v>
      </c>
      <c r="Q17" s="13">
        <f t="shared" si="20"/>
        <v>0</v>
      </c>
      <c r="R17" s="13">
        <f t="shared" si="20"/>
        <v>4</v>
      </c>
      <c r="S17" s="13">
        <f t="shared" si="20"/>
        <v>0</v>
      </c>
      <c r="T17" s="13">
        <f t="shared" ref="T17:V17" si="21">SUM(T18:T23)</f>
        <v>0</v>
      </c>
      <c r="U17" s="13">
        <f t="shared" si="21"/>
        <v>15</v>
      </c>
      <c r="V17" s="13">
        <f t="shared" si="21"/>
        <v>0</v>
      </c>
      <c r="W17" s="13">
        <f t="shared" ref="W17:AD17" si="22">SUM(W18:W23)</f>
        <v>0</v>
      </c>
      <c r="X17" s="13">
        <f t="shared" si="22"/>
        <v>29</v>
      </c>
      <c r="Y17" s="13">
        <f t="shared" si="22"/>
        <v>0</v>
      </c>
      <c r="Z17" s="13">
        <f t="shared" si="22"/>
        <v>0</v>
      </c>
      <c r="AA17" s="13">
        <f t="shared" si="22"/>
        <v>0</v>
      </c>
      <c r="AB17" s="13">
        <f t="shared" si="22"/>
        <v>0</v>
      </c>
      <c r="AC17" s="13">
        <f t="shared" si="22"/>
        <v>0</v>
      </c>
      <c r="AD17" s="13">
        <f t="shared" si="22"/>
        <v>0</v>
      </c>
      <c r="AE17" s="13">
        <f t="shared" ref="AE17:AJ17" si="23">SUM(AE18:AE23)</f>
        <v>0</v>
      </c>
      <c r="AF17" s="13">
        <f t="shared" si="23"/>
        <v>0</v>
      </c>
      <c r="AG17" s="13">
        <f t="shared" si="23"/>
        <v>0</v>
      </c>
      <c r="AH17" s="13">
        <f t="shared" si="23"/>
        <v>0</v>
      </c>
      <c r="AI17" s="13">
        <f t="shared" si="23"/>
        <v>0</v>
      </c>
      <c r="AJ17" s="13">
        <f t="shared" si="23"/>
        <v>0</v>
      </c>
      <c r="AK17" s="13">
        <f t="shared" ref="AK17:AM17" si="24">SUM(AK18:AK23)</f>
        <v>0</v>
      </c>
      <c r="AL17" s="13">
        <f t="shared" si="24"/>
        <v>0</v>
      </c>
      <c r="AM17" s="13">
        <f t="shared" si="24"/>
        <v>0</v>
      </c>
      <c r="AN17" s="13">
        <f t="shared" ref="AN17" si="25">SUM(AN18:AN23)</f>
        <v>0</v>
      </c>
    </row>
    <row r="18" spans="2:40" x14ac:dyDescent="0.25">
      <c r="B18" s="70" t="s">
        <v>94</v>
      </c>
      <c r="C18" s="63"/>
      <c r="D18" s="67">
        <f>IF('Resumen de Gestión'!$H$9="Consolidado",COUNTIF('Bd Gestión'!$V:$V,'Gestión Consolidada'!$B18),COUNTIFS('Bd Gestión'!$V:$V,'Gestión Consolidada'!B18,'Bd Gestión'!$O:$O,'Resumen de Gestión'!$H$9))</f>
        <v>20</v>
      </c>
      <c r="E18" s="68">
        <f>IFERROR(D18/$D$17,0)</f>
        <v>0.11494252873563218</v>
      </c>
      <c r="F18" s="3"/>
      <c r="G18" s="3"/>
      <c r="H18" s="67">
        <f>IF('Resumen de Gestión'!$H$9="Consolidado",COUNTIFS('Bd Gestión'!$V:$V,'Gestión Consolidada'!$B18,'Bd Gestión'!$W:$W,'Gestión Consolidada'!H$15),COUNTIFS('Bd Gestión'!$V:$V,'Gestión Consolidada'!$B18,'Bd Gestión'!$W:$W,'Gestión Consolidada'!H$15,'Bd Gestión'!$O:$O,'Resumen de Gestión'!$H$9))</f>
        <v>11</v>
      </c>
      <c r="I18" s="67">
        <f>IF('Resumen de Gestión'!$H$9="Consolidado",COUNTIFS('Bd Gestión'!$V:$V,'Gestión Consolidada'!$B18,'Bd Gestión'!$W:$W,'Gestión Consolidada'!I$15),COUNTIFS('Bd Gestión'!$V:$V,'Gestión Consolidada'!$B18,'Bd Gestión'!$W:$W,'Gestión Consolidada'!I$15,'Bd Gestión'!$O:$O,'Resumen de Gestión'!$H$9))</f>
        <v>0</v>
      </c>
      <c r="J18" s="67">
        <f>IF('Resumen de Gestión'!$H$9="Consolidado",COUNTIFS('Bd Gestión'!$V:$V,'Gestión Consolidada'!$B18,'Bd Gestión'!$W:$W,'Gestión Consolidada'!J$15),COUNTIFS('Bd Gestión'!$V:$V,'Gestión Consolidada'!$B18,'Bd Gestión'!$W:$W,'Gestión Consolidada'!J$15,'Bd Gestión'!$O:$O,'Resumen de Gestión'!$H$9))</f>
        <v>0</v>
      </c>
      <c r="K18" s="67">
        <f>IF('Resumen de Gestión'!$H$9="Consolidado",COUNTIFS('Bd Gestión'!$V:$V,'Gestión Consolidada'!$B18,'Bd Gestión'!$W:$W,'Gestión Consolidada'!K$15),COUNTIFS('Bd Gestión'!$V:$V,'Gestión Consolidada'!$B18,'Bd Gestión'!$W:$W,'Gestión Consolidada'!K$15,'Bd Gestión'!$O:$O,'Resumen de Gestión'!$H$9))</f>
        <v>0</v>
      </c>
      <c r="L18" s="67">
        <f>IF('Resumen de Gestión'!$H$9="Consolidado",COUNTIFS('Bd Gestión'!$V:$V,'Gestión Consolidada'!$B18,'Bd Gestión'!$W:$W,'Gestión Consolidada'!L$15),COUNTIFS('Bd Gestión'!$V:$V,'Gestión Consolidada'!$B18,'Bd Gestión'!$W:$W,'Gestión Consolidada'!L$15,'Bd Gestión'!$O:$O,'Resumen de Gestión'!$H$9))</f>
        <v>0</v>
      </c>
      <c r="M18" s="67">
        <f>IF('Resumen de Gestión'!$H$9="Consolidado",COUNTIFS('Bd Gestión'!$V:$V,'Gestión Consolidada'!$B18,'Bd Gestión'!$W:$W,'Gestión Consolidada'!M$15),COUNTIFS('Bd Gestión'!$V:$V,'Gestión Consolidada'!$B18,'Bd Gestión'!$W:$W,'Gestión Consolidada'!M$15,'Bd Gestión'!$O:$O,'Resumen de Gestión'!$H$9))</f>
        <v>0</v>
      </c>
      <c r="N18" s="67">
        <f>IF('Resumen de Gestión'!$H$9="Consolidado",COUNTIFS('Bd Gestión'!$V:$V,'Gestión Consolidada'!$B18,'Bd Gestión'!$W:$W,'Gestión Consolidada'!N$15),COUNTIFS('Bd Gestión'!$V:$V,'Gestión Consolidada'!$B18,'Bd Gestión'!$W:$W,'Gestión Consolidada'!N$15,'Bd Gestión'!$O:$O,'Resumen de Gestión'!$H$9))</f>
        <v>0</v>
      </c>
      <c r="O18" s="67">
        <f>IF('Resumen de Gestión'!$H$9="Consolidado",COUNTIFS('Bd Gestión'!$V:$V,'Gestión Consolidada'!$B18,'Bd Gestión'!$W:$W,'Gestión Consolidada'!O$15),COUNTIFS('Bd Gestión'!$V:$V,'Gestión Consolidada'!$B18,'Bd Gestión'!$W:$W,'Gestión Consolidada'!O$15,'Bd Gestión'!$O:$O,'Resumen de Gestión'!$H$9))</f>
        <v>4</v>
      </c>
      <c r="P18" s="67">
        <f>IF('Resumen de Gestión'!$H$9="Consolidado",COUNTIFS('Bd Gestión'!$V:$V,'Gestión Consolidada'!$B18,'Bd Gestión'!$W:$W,'Gestión Consolidada'!P$15),COUNTIFS('Bd Gestión'!$V:$V,'Gestión Consolidada'!$B18,'Bd Gestión'!$W:$W,'Gestión Consolidada'!P$15,'Bd Gestión'!$O:$O,'Resumen de Gestión'!$H$9))</f>
        <v>0</v>
      </c>
      <c r="Q18" s="67">
        <f>IF('Resumen de Gestión'!$H$9="Consolidado",COUNTIFS('Bd Gestión'!$V:$V,'Gestión Consolidada'!$B18,'Bd Gestión'!$W:$W,'Gestión Consolidada'!Q$15),COUNTIFS('Bd Gestión'!$V:$V,'Gestión Consolidada'!$B18,'Bd Gestión'!$W:$W,'Gestión Consolidada'!Q$15,'Bd Gestión'!$O:$O,'Resumen de Gestión'!$H$9))</f>
        <v>0</v>
      </c>
      <c r="R18" s="67">
        <f>IF('Resumen de Gestión'!$H$9="Consolidado",COUNTIFS('Bd Gestión'!$V:$V,'Gestión Consolidada'!$B18,'Bd Gestión'!$W:$W,'Gestión Consolidada'!R$15),COUNTIFS('Bd Gestión'!$V:$V,'Gestión Consolidada'!$B18,'Bd Gestión'!$W:$W,'Gestión Consolidada'!R$15,'Bd Gestión'!$O:$O,'Resumen de Gestión'!$H$9))</f>
        <v>2</v>
      </c>
      <c r="S18" s="67">
        <f>IF('Resumen de Gestión'!$H$9="Consolidado",COUNTIFS('Bd Gestión'!$V:$V,'Gestión Consolidada'!$B18,'Bd Gestión'!$W:$W,'Gestión Consolidada'!S$15),COUNTIFS('Bd Gestión'!$V:$V,'Gestión Consolidada'!$B18,'Bd Gestión'!$W:$W,'Gestión Consolidada'!S$15,'Bd Gestión'!$O:$O,'Resumen de Gestión'!$H$9))</f>
        <v>0</v>
      </c>
      <c r="T18" s="67">
        <f>IF('Resumen de Gestión'!$H$9="Consolidado",COUNTIFS('Bd Gestión'!$V:$V,'Gestión Consolidada'!$B18,'Bd Gestión'!$W:$W,'Gestión Consolidada'!T$15),COUNTIFS('Bd Gestión'!$V:$V,'Gestión Consolidada'!$B18,'Bd Gestión'!$W:$W,'Gestión Consolidada'!T$15,'Bd Gestión'!$O:$O,'Resumen de Gestión'!$H$9))</f>
        <v>0</v>
      </c>
      <c r="U18" s="67">
        <f>IF('Resumen de Gestión'!$H$9="Consolidado",COUNTIFS('Bd Gestión'!$V:$V,'Gestión Consolidada'!$B18,'Bd Gestión'!$W:$W,'Gestión Consolidada'!U$15),COUNTIFS('Bd Gestión'!$V:$V,'Gestión Consolidada'!$B18,'Bd Gestión'!$W:$W,'Gestión Consolidada'!U$15,'Bd Gestión'!$O:$O,'Resumen de Gestión'!$H$9))</f>
        <v>3</v>
      </c>
      <c r="V18" s="67">
        <f>IF('Resumen de Gestión'!$H$9="Consolidado",COUNTIFS('Bd Gestión'!$V:$V,'Gestión Consolidada'!$B18,'Bd Gestión'!$W:$W,'Gestión Consolidada'!V$15),COUNTIFS('Bd Gestión'!$V:$V,'Gestión Consolidada'!$B18,'Bd Gestión'!$W:$W,'Gestión Consolidada'!V$15,'Bd Gestión'!$O:$O,'Resumen de Gestión'!$H$9))</f>
        <v>0</v>
      </c>
      <c r="W18" s="67">
        <f>IF('Resumen de Gestión'!$H$9="Consolidado",COUNTIFS('Bd Gestión'!$V:$V,'Gestión Consolidada'!$B18,'Bd Gestión'!$W:$W,'Gestión Consolidada'!W$15),COUNTIFS('Bd Gestión'!$V:$V,'Gestión Consolidada'!$B18,'Bd Gestión'!$W:$W,'Gestión Consolidada'!W$15,'Bd Gestión'!$O:$O,'Resumen de Gestión'!$H$9))</f>
        <v>0</v>
      </c>
      <c r="X18" s="67">
        <f>IF('Resumen de Gestión'!$H$9="Consolidado",COUNTIFS('Bd Gestión'!$V:$V,'Gestión Consolidada'!$B18,'Bd Gestión'!$W:$W,'Gestión Consolidada'!X$15),COUNTIFS('Bd Gestión'!$V:$V,'Gestión Consolidada'!$B18,'Bd Gestión'!$W:$W,'Gestión Consolidada'!X$15,'Bd Gestión'!$O:$O,'Resumen de Gestión'!$H$9))</f>
        <v>0</v>
      </c>
      <c r="Y18" s="67">
        <f>IF('Resumen de Gestión'!$H$9="Consolidado",COUNTIFS('Bd Gestión'!$V:$V,'Gestión Consolidada'!$B18,'Bd Gestión'!$W:$W,'Gestión Consolidada'!Y$15),COUNTIFS('Bd Gestión'!$V:$V,'Gestión Consolidada'!$B18,'Bd Gestión'!$W:$W,'Gestión Consolidada'!Y$15,'Bd Gestión'!$O:$O,'Resumen de Gestión'!$H$9))</f>
        <v>0</v>
      </c>
      <c r="Z18" s="67">
        <f>IF('Resumen de Gestión'!$H$9="Consolidado",COUNTIFS('Bd Gestión'!$V:$V,'Gestión Consolidada'!$B18,'Bd Gestión'!$W:$W,'Gestión Consolidada'!Z$15),COUNTIFS('Bd Gestión'!$V:$V,'Gestión Consolidada'!$B18,'Bd Gestión'!$W:$W,'Gestión Consolidada'!Z$15,'Bd Gestión'!$O:$O,'Resumen de Gestión'!$H$9))</f>
        <v>0</v>
      </c>
      <c r="AA18" s="67">
        <f>IF('Resumen de Gestión'!$H$9="Consolidado",COUNTIFS('Bd Gestión'!$V:$V,'Gestión Consolidada'!$B18,'Bd Gestión'!$W:$W,'Gestión Consolidada'!AA$15),COUNTIFS('Bd Gestión'!$V:$V,'Gestión Consolidada'!$B18,'Bd Gestión'!$W:$W,'Gestión Consolidada'!AA$15,'Bd Gestión'!$O:$O,'Resumen de Gestión'!$H$9))</f>
        <v>0</v>
      </c>
      <c r="AB18" s="67">
        <f>IF('Resumen de Gestión'!$H$9="Consolidado",COUNTIFS('Bd Gestión'!$V:$V,'Gestión Consolidada'!$B18,'Bd Gestión'!$W:$W,'Gestión Consolidada'!AB$15),COUNTIFS('Bd Gestión'!$V:$V,'Gestión Consolidada'!$B18,'Bd Gestión'!$W:$W,'Gestión Consolidada'!AB$15,'Bd Gestión'!$O:$O,'Resumen de Gestión'!$H$9))</f>
        <v>0</v>
      </c>
      <c r="AC18" s="67">
        <f>IF('Resumen de Gestión'!$H$9="Consolidado",COUNTIFS('Bd Gestión'!$V:$V,'Gestión Consolidada'!$B18,'Bd Gestión'!$W:$W,'Gestión Consolidada'!AC$15),COUNTIFS('Bd Gestión'!$V:$V,'Gestión Consolidada'!$B18,'Bd Gestión'!$W:$W,'Gestión Consolidada'!AC$15,'Bd Gestión'!$O:$O,'Resumen de Gestión'!$H$9))</f>
        <v>0</v>
      </c>
      <c r="AD18" s="12">
        <f>IF('Resumen de Gestión'!$H$9="Consolidado",COUNTIFS('Bd Gestión'!$V:$V,'Gestión Consolidada'!$B18,'Bd Gestión'!$W:$W,'Gestión Consolidada'!AD$15),COUNTIFS('Bd Gestión'!$V:$V,'Gestión Consolidada'!$B18,'Bd Gestión'!$W:$W,'Gestión Consolidada'!AD$15,'Bd Gestión'!$O:$O,'Resumen de Gestión'!$H$9))</f>
        <v>0</v>
      </c>
      <c r="AE18" s="12">
        <f>IF('Resumen de Gestión'!$H$9="Consolidado",COUNTIFS('Bd Gestión'!$V:$V,'Gestión Consolidada'!$B18,'Bd Gestión'!$W:$W,'Gestión Consolidada'!AE$15),COUNTIFS('Bd Gestión'!$V:$V,'Gestión Consolidada'!$B18,'Bd Gestión'!$W:$W,'Gestión Consolidada'!AE$15,'Bd Gestión'!$O:$O,'Resumen de Gestión'!$H$9))</f>
        <v>0</v>
      </c>
      <c r="AF18" s="12">
        <f>IF('Resumen de Gestión'!$H$9="Consolidado",COUNTIFS('Bd Gestión'!$V:$V,'Gestión Consolidada'!$B18,'Bd Gestión'!$W:$W,'Gestión Consolidada'!AF$15),COUNTIFS('Bd Gestión'!$V:$V,'Gestión Consolidada'!$B18,'Bd Gestión'!$W:$W,'Gestión Consolidada'!AF$15,'Bd Gestión'!$O:$O,'Resumen de Gestión'!$H$9))</f>
        <v>0</v>
      </c>
      <c r="AG18" s="12">
        <f>IF('Resumen de Gestión'!$H$9="Consolidado",COUNTIFS('Bd Gestión'!$V:$V,'Gestión Consolidada'!$B18,'Bd Gestión'!$W:$W,'Gestión Consolidada'!AG$15),COUNTIFS('Bd Gestión'!$V:$V,'Gestión Consolidada'!$B18,'Bd Gestión'!$W:$W,'Gestión Consolidada'!AG$15,'Bd Gestión'!$O:$O,'Resumen de Gestión'!$H$9))</f>
        <v>0</v>
      </c>
      <c r="AH18" s="12">
        <f>IF('Resumen de Gestión'!$H$9="Consolidado",COUNTIFS('Bd Gestión'!$V:$V,'Gestión Consolidada'!$B18,'Bd Gestión'!$W:$W,'Gestión Consolidada'!AH$15),COUNTIFS('Bd Gestión'!$V:$V,'Gestión Consolidada'!$B18,'Bd Gestión'!$W:$W,'Gestión Consolidada'!AH$15,'Bd Gestión'!$O:$O,'Resumen de Gestión'!$H$9))</f>
        <v>0</v>
      </c>
      <c r="AI18" s="12">
        <f>IF('Resumen de Gestión'!$H$9="Consolidado",COUNTIFS('Bd Gestión'!$V:$V,'Gestión Consolidada'!$B18,'Bd Gestión'!$W:$W,'Gestión Consolidada'!AI$15),COUNTIFS('Bd Gestión'!$V:$V,'Gestión Consolidada'!$B18,'Bd Gestión'!$W:$W,'Gestión Consolidada'!AI$15,'Bd Gestión'!$O:$O,'Resumen de Gestión'!$H$9))</f>
        <v>0</v>
      </c>
      <c r="AJ18" s="12">
        <f>IF('Resumen de Gestión'!$H$9="Consolidado",COUNTIFS('Bd Gestión'!$V:$V,'Gestión Consolidada'!$B18,'Bd Gestión'!$W:$W,'Gestión Consolidada'!AJ$15),COUNTIFS('Bd Gestión'!$V:$V,'Gestión Consolidada'!$B18,'Bd Gestión'!$W:$W,'Gestión Consolidada'!AJ$15,'Bd Gestión'!$O:$O,'Resumen de Gestión'!$H$9))</f>
        <v>0</v>
      </c>
      <c r="AK18" s="12">
        <f>IF('Resumen de Gestión'!$H$9="Consolidado",COUNTIFS('Bd Gestión'!$V:$V,'Gestión Consolidada'!$B18,'Bd Gestión'!$W:$W,'Gestión Consolidada'!AK$15),COUNTIFS('Bd Gestión'!$V:$V,'Gestión Consolidada'!$B18,'Bd Gestión'!$W:$W,'Gestión Consolidada'!AK$15,'Bd Gestión'!$O:$O,'Resumen de Gestión'!$H$9))</f>
        <v>0</v>
      </c>
      <c r="AL18" s="12">
        <f>IF('Resumen de Gestión'!$H$9="Consolidado",COUNTIFS('Bd Gestión'!$V:$V,'Gestión Consolidada'!$B18,'Bd Gestión'!$W:$W,'Gestión Consolidada'!AL$15),COUNTIFS('Bd Gestión'!$V:$V,'Gestión Consolidada'!$B18,'Bd Gestión'!$W:$W,'Gestión Consolidada'!AL$15,'Bd Gestión'!$O:$O,'Resumen de Gestión'!$H$9))</f>
        <v>0</v>
      </c>
      <c r="AM18" s="12">
        <f>IF('Resumen de Gestión'!$H$9="Consolidado",COUNTIFS('Bd Gestión'!$V:$V,'Gestión Consolidada'!$B18,'Bd Gestión'!$W:$W,'Gestión Consolidada'!AM$15),COUNTIFS('Bd Gestión'!$V:$V,'Gestión Consolidada'!$B18,'Bd Gestión'!$W:$W,'Gestión Consolidada'!AM$15,'Bd Gestión'!$O:$O,'Resumen de Gestión'!$H$9))</f>
        <v>0</v>
      </c>
      <c r="AN18" s="12">
        <f>IF('Resumen de Gestión'!$H$9="Consolidado",COUNTIFS('Bd Gestión'!$V:$V,'Gestión Consolidada'!$B18,'Bd Gestión'!$W:$W,'Gestión Consolidada'!AN$15),COUNTIFS('Bd Gestión'!$V:$V,'Gestión Consolidada'!$B18,'Bd Gestión'!$W:$W,'Gestión Consolidada'!AN$15,'Bd Gestión'!$O:$O,'Resumen de Gestión'!$H$9))</f>
        <v>0</v>
      </c>
    </row>
    <row r="19" spans="2:40" x14ac:dyDescent="0.25">
      <c r="B19" s="70" t="s">
        <v>59</v>
      </c>
      <c r="C19" s="63"/>
      <c r="D19" s="67">
        <f>IF('Resumen de Gestión'!$H$9="Consolidado",COUNTIF('Bd Gestión'!$V:$V,'Gestión Consolidada'!$B19),COUNTIFS('Bd Gestión'!$V:$V,'Gestión Consolidada'!B19,'Bd Gestión'!$O:$O,'Resumen de Gestión'!$H$9))</f>
        <v>133</v>
      </c>
      <c r="E19" s="68">
        <f t="shared" ref="E19:E23" si="26">IFERROR(D19/$D$17,0)</f>
        <v>0.76436781609195403</v>
      </c>
      <c r="F19" s="3"/>
      <c r="G19" s="3"/>
      <c r="H19" s="67">
        <f>IF('Resumen de Gestión'!$H$9="Consolidado",COUNTIFS('Bd Gestión'!$V:$V,'Gestión Consolidada'!$B19,'Bd Gestión'!$W:$W,'Gestión Consolidada'!H$15),COUNTIFS('Bd Gestión'!$V:$V,'Gestión Consolidada'!$B19,'Bd Gestión'!$W:$W,'Gestión Consolidada'!H$15,'Bd Gestión'!$O:$O,'Resumen de Gestión'!$H$9))</f>
        <v>73</v>
      </c>
      <c r="I19" s="67">
        <f>IF('Resumen de Gestión'!$H$9="Consolidado",COUNTIFS('Bd Gestión'!$V:$V,'Gestión Consolidada'!$B19,'Bd Gestión'!$W:$W,'Gestión Consolidada'!I$15),COUNTIFS('Bd Gestión'!$V:$V,'Gestión Consolidada'!$B19,'Bd Gestión'!$W:$W,'Gestión Consolidada'!I$15,'Bd Gestión'!$O:$O,'Resumen de Gestión'!$H$9))</f>
        <v>0</v>
      </c>
      <c r="J19" s="67">
        <f>IF('Resumen de Gestión'!$H$9="Consolidado",COUNTIFS('Bd Gestión'!$V:$V,'Gestión Consolidada'!$B19,'Bd Gestión'!$W:$W,'Gestión Consolidada'!J$15),COUNTIFS('Bd Gestión'!$V:$V,'Gestión Consolidada'!$B19,'Bd Gestión'!$W:$W,'Gestión Consolidada'!J$15,'Bd Gestión'!$O:$O,'Resumen de Gestión'!$H$9))</f>
        <v>0</v>
      </c>
      <c r="K19" s="67">
        <f>IF('Resumen de Gestión'!$H$9="Consolidado",COUNTIFS('Bd Gestión'!$V:$V,'Gestión Consolidada'!$B19,'Bd Gestión'!$W:$W,'Gestión Consolidada'!K$15),COUNTIFS('Bd Gestión'!$V:$V,'Gestión Consolidada'!$B19,'Bd Gestión'!$W:$W,'Gestión Consolidada'!K$15,'Bd Gestión'!$O:$O,'Resumen de Gestión'!$H$9))</f>
        <v>0</v>
      </c>
      <c r="L19" s="67">
        <f>IF('Resumen de Gestión'!$H$9="Consolidado",COUNTIFS('Bd Gestión'!$V:$V,'Gestión Consolidada'!$B19,'Bd Gestión'!$W:$W,'Gestión Consolidada'!L$15),COUNTIFS('Bd Gestión'!$V:$V,'Gestión Consolidada'!$B19,'Bd Gestión'!$W:$W,'Gestión Consolidada'!L$15,'Bd Gestión'!$O:$O,'Resumen de Gestión'!$H$9))</f>
        <v>0</v>
      </c>
      <c r="M19" s="67">
        <f>IF('Resumen de Gestión'!$H$9="Consolidado",COUNTIFS('Bd Gestión'!$V:$V,'Gestión Consolidada'!$B19,'Bd Gestión'!$W:$W,'Gestión Consolidada'!M$15),COUNTIFS('Bd Gestión'!$V:$V,'Gestión Consolidada'!$B19,'Bd Gestión'!$W:$W,'Gestión Consolidada'!M$15,'Bd Gestión'!$O:$O,'Resumen de Gestión'!$H$9))</f>
        <v>0</v>
      </c>
      <c r="N19" s="67">
        <f>IF('Resumen de Gestión'!$H$9="Consolidado",COUNTIFS('Bd Gestión'!$V:$V,'Gestión Consolidada'!$B19,'Bd Gestión'!$W:$W,'Gestión Consolidada'!N$15),COUNTIFS('Bd Gestión'!$V:$V,'Gestión Consolidada'!$B19,'Bd Gestión'!$W:$W,'Gestión Consolidada'!N$15,'Bd Gestión'!$O:$O,'Resumen de Gestión'!$H$9))</f>
        <v>0</v>
      </c>
      <c r="O19" s="67">
        <f>IF('Resumen de Gestión'!$H$9="Consolidado",COUNTIFS('Bd Gestión'!$V:$V,'Gestión Consolidada'!$B19,'Bd Gestión'!$W:$W,'Gestión Consolidada'!O$15),COUNTIFS('Bd Gestión'!$V:$V,'Gestión Consolidada'!$B19,'Bd Gestión'!$W:$W,'Gestión Consolidada'!O$15,'Bd Gestión'!$O:$O,'Resumen de Gestión'!$H$9))</f>
        <v>21</v>
      </c>
      <c r="P19" s="67">
        <f>IF('Resumen de Gestión'!$H$9="Consolidado",COUNTIFS('Bd Gestión'!$V:$V,'Gestión Consolidada'!$B19,'Bd Gestión'!$W:$W,'Gestión Consolidada'!P$15),COUNTIFS('Bd Gestión'!$V:$V,'Gestión Consolidada'!$B19,'Bd Gestión'!$W:$W,'Gestión Consolidada'!P$15,'Bd Gestión'!$O:$O,'Resumen de Gestión'!$H$9))</f>
        <v>0</v>
      </c>
      <c r="Q19" s="67">
        <f>IF('Resumen de Gestión'!$H$9="Consolidado",COUNTIFS('Bd Gestión'!$V:$V,'Gestión Consolidada'!$B19,'Bd Gestión'!$W:$W,'Gestión Consolidada'!Q$15),COUNTIFS('Bd Gestión'!$V:$V,'Gestión Consolidada'!$B19,'Bd Gestión'!$W:$W,'Gestión Consolidada'!Q$15,'Bd Gestión'!$O:$O,'Resumen de Gestión'!$H$9))</f>
        <v>0</v>
      </c>
      <c r="R19" s="67">
        <f>IF('Resumen de Gestión'!$H$9="Consolidado",COUNTIFS('Bd Gestión'!$V:$V,'Gestión Consolidada'!$B19,'Bd Gestión'!$W:$W,'Gestión Consolidada'!R$15),COUNTIFS('Bd Gestión'!$V:$V,'Gestión Consolidada'!$B19,'Bd Gestión'!$W:$W,'Gestión Consolidada'!R$15,'Bd Gestión'!$O:$O,'Resumen de Gestión'!$H$9))</f>
        <v>2</v>
      </c>
      <c r="S19" s="67">
        <f>IF('Resumen de Gestión'!$H$9="Consolidado",COUNTIFS('Bd Gestión'!$V:$V,'Gestión Consolidada'!$B19,'Bd Gestión'!$W:$W,'Gestión Consolidada'!S$15),COUNTIFS('Bd Gestión'!$V:$V,'Gestión Consolidada'!$B19,'Bd Gestión'!$W:$W,'Gestión Consolidada'!S$15,'Bd Gestión'!$O:$O,'Resumen de Gestión'!$H$9))</f>
        <v>0</v>
      </c>
      <c r="T19" s="67">
        <f>IF('Resumen de Gestión'!$H$9="Consolidado",COUNTIFS('Bd Gestión'!$V:$V,'Gestión Consolidada'!$B19,'Bd Gestión'!$W:$W,'Gestión Consolidada'!T$15),COUNTIFS('Bd Gestión'!$V:$V,'Gestión Consolidada'!$B19,'Bd Gestión'!$W:$W,'Gestión Consolidada'!T$15,'Bd Gestión'!$O:$O,'Resumen de Gestión'!$H$9))</f>
        <v>0</v>
      </c>
      <c r="U19" s="67">
        <f>IF('Resumen de Gestión'!$H$9="Consolidado",COUNTIFS('Bd Gestión'!$V:$V,'Gestión Consolidada'!$B19,'Bd Gestión'!$W:$W,'Gestión Consolidada'!U$15),COUNTIFS('Bd Gestión'!$V:$V,'Gestión Consolidada'!$B19,'Bd Gestión'!$W:$W,'Gestión Consolidada'!U$15,'Bd Gestión'!$O:$O,'Resumen de Gestión'!$H$9))</f>
        <v>11</v>
      </c>
      <c r="V19" s="67">
        <f>IF('Resumen de Gestión'!$H$9="Consolidado",COUNTIFS('Bd Gestión'!$V:$V,'Gestión Consolidada'!$B19,'Bd Gestión'!$W:$W,'Gestión Consolidada'!V$15),COUNTIFS('Bd Gestión'!$V:$V,'Gestión Consolidada'!$B19,'Bd Gestión'!$W:$W,'Gestión Consolidada'!V$15,'Bd Gestión'!$O:$O,'Resumen de Gestión'!$H$9))</f>
        <v>0</v>
      </c>
      <c r="W19" s="67">
        <f>IF('Resumen de Gestión'!$H$9="Consolidado",COUNTIFS('Bd Gestión'!$V:$V,'Gestión Consolidada'!$B19,'Bd Gestión'!$W:$W,'Gestión Consolidada'!W$15),COUNTIFS('Bd Gestión'!$V:$V,'Gestión Consolidada'!$B19,'Bd Gestión'!$W:$W,'Gestión Consolidada'!W$15,'Bd Gestión'!$O:$O,'Resumen de Gestión'!$H$9))</f>
        <v>0</v>
      </c>
      <c r="X19" s="67">
        <f>IF('Resumen de Gestión'!$H$9="Consolidado",COUNTIFS('Bd Gestión'!$V:$V,'Gestión Consolidada'!$B19,'Bd Gestión'!$W:$W,'Gestión Consolidada'!X$15),COUNTIFS('Bd Gestión'!$V:$V,'Gestión Consolidada'!$B19,'Bd Gestión'!$W:$W,'Gestión Consolidada'!X$15,'Bd Gestión'!$O:$O,'Resumen de Gestión'!$H$9))</f>
        <v>26</v>
      </c>
      <c r="Y19" s="67">
        <f>IF('Resumen de Gestión'!$H$9="Consolidado",COUNTIFS('Bd Gestión'!$V:$V,'Gestión Consolidada'!$B19,'Bd Gestión'!$W:$W,'Gestión Consolidada'!Y$15),COUNTIFS('Bd Gestión'!$V:$V,'Gestión Consolidada'!$B19,'Bd Gestión'!$W:$W,'Gestión Consolidada'!Y$15,'Bd Gestión'!$O:$O,'Resumen de Gestión'!$H$9))</f>
        <v>0</v>
      </c>
      <c r="Z19" s="67">
        <f>IF('Resumen de Gestión'!$H$9="Consolidado",COUNTIFS('Bd Gestión'!$V:$V,'Gestión Consolidada'!$B19,'Bd Gestión'!$W:$W,'Gestión Consolidada'!Z$15),COUNTIFS('Bd Gestión'!$V:$V,'Gestión Consolidada'!$B19,'Bd Gestión'!$W:$W,'Gestión Consolidada'!Z$15,'Bd Gestión'!$O:$O,'Resumen de Gestión'!$H$9))</f>
        <v>0</v>
      </c>
      <c r="AA19" s="67">
        <f>IF('Resumen de Gestión'!$H$9="Consolidado",COUNTIFS('Bd Gestión'!$V:$V,'Gestión Consolidada'!$B19,'Bd Gestión'!$W:$W,'Gestión Consolidada'!AA$15),COUNTIFS('Bd Gestión'!$V:$V,'Gestión Consolidada'!$B19,'Bd Gestión'!$W:$W,'Gestión Consolidada'!AA$15,'Bd Gestión'!$O:$O,'Resumen de Gestión'!$H$9))</f>
        <v>0</v>
      </c>
      <c r="AB19" s="67">
        <f>IF('Resumen de Gestión'!$H$9="Consolidado",COUNTIFS('Bd Gestión'!$V:$V,'Gestión Consolidada'!$B19,'Bd Gestión'!$W:$W,'Gestión Consolidada'!AB$15),COUNTIFS('Bd Gestión'!$V:$V,'Gestión Consolidada'!$B19,'Bd Gestión'!$W:$W,'Gestión Consolidada'!AB$15,'Bd Gestión'!$O:$O,'Resumen de Gestión'!$H$9))</f>
        <v>0</v>
      </c>
      <c r="AC19" s="67">
        <f>IF('Resumen de Gestión'!$H$9="Consolidado",COUNTIFS('Bd Gestión'!$V:$V,'Gestión Consolidada'!$B19,'Bd Gestión'!$W:$W,'Gestión Consolidada'!AC$15),COUNTIFS('Bd Gestión'!$V:$V,'Gestión Consolidada'!$B19,'Bd Gestión'!$W:$W,'Gestión Consolidada'!AC$15,'Bd Gestión'!$O:$O,'Resumen de Gestión'!$H$9))</f>
        <v>0</v>
      </c>
      <c r="AD19" s="12">
        <f>IF('Resumen de Gestión'!$H$9="Consolidado",COUNTIFS('Bd Gestión'!$V:$V,'Gestión Consolidada'!$B19,'Bd Gestión'!$W:$W,'Gestión Consolidada'!AD$15),COUNTIFS('Bd Gestión'!$V:$V,'Gestión Consolidada'!$B19,'Bd Gestión'!$W:$W,'Gestión Consolidada'!AD$15,'Bd Gestión'!$O:$O,'Resumen de Gestión'!$H$9))</f>
        <v>0</v>
      </c>
      <c r="AE19" s="12">
        <f>IF('Resumen de Gestión'!$H$9="Consolidado",COUNTIFS('Bd Gestión'!$V:$V,'Gestión Consolidada'!$B19,'Bd Gestión'!$W:$W,'Gestión Consolidada'!AE$15),COUNTIFS('Bd Gestión'!$V:$V,'Gestión Consolidada'!$B19,'Bd Gestión'!$W:$W,'Gestión Consolidada'!AE$15,'Bd Gestión'!$O:$O,'Resumen de Gestión'!$H$9))</f>
        <v>0</v>
      </c>
      <c r="AF19" s="12">
        <f>IF('Resumen de Gestión'!$H$9="Consolidado",COUNTIFS('Bd Gestión'!$V:$V,'Gestión Consolidada'!$B19,'Bd Gestión'!$W:$W,'Gestión Consolidada'!AF$15),COUNTIFS('Bd Gestión'!$V:$V,'Gestión Consolidada'!$B19,'Bd Gestión'!$W:$W,'Gestión Consolidada'!AF$15,'Bd Gestión'!$O:$O,'Resumen de Gestión'!$H$9))</f>
        <v>0</v>
      </c>
      <c r="AG19" s="12">
        <f>IF('Resumen de Gestión'!$H$9="Consolidado",COUNTIFS('Bd Gestión'!$V:$V,'Gestión Consolidada'!$B19,'Bd Gestión'!$W:$W,'Gestión Consolidada'!AG$15),COUNTIFS('Bd Gestión'!$V:$V,'Gestión Consolidada'!$B19,'Bd Gestión'!$W:$W,'Gestión Consolidada'!AG$15,'Bd Gestión'!$O:$O,'Resumen de Gestión'!$H$9))</f>
        <v>0</v>
      </c>
      <c r="AH19" s="12">
        <f>IF('Resumen de Gestión'!$H$9="Consolidado",COUNTIFS('Bd Gestión'!$V:$V,'Gestión Consolidada'!$B19,'Bd Gestión'!$W:$W,'Gestión Consolidada'!AH$15),COUNTIFS('Bd Gestión'!$V:$V,'Gestión Consolidada'!$B19,'Bd Gestión'!$W:$W,'Gestión Consolidada'!AH$15,'Bd Gestión'!$O:$O,'Resumen de Gestión'!$H$9))</f>
        <v>0</v>
      </c>
      <c r="AI19" s="12">
        <f>IF('Resumen de Gestión'!$H$9="Consolidado",COUNTIFS('Bd Gestión'!$V:$V,'Gestión Consolidada'!$B19,'Bd Gestión'!$W:$W,'Gestión Consolidada'!AI$15),COUNTIFS('Bd Gestión'!$V:$V,'Gestión Consolidada'!$B19,'Bd Gestión'!$W:$W,'Gestión Consolidada'!AI$15,'Bd Gestión'!$O:$O,'Resumen de Gestión'!$H$9))</f>
        <v>0</v>
      </c>
      <c r="AJ19" s="12">
        <f>IF('Resumen de Gestión'!$H$9="Consolidado",COUNTIFS('Bd Gestión'!$V:$V,'Gestión Consolidada'!$B19,'Bd Gestión'!$W:$W,'Gestión Consolidada'!AJ$15),COUNTIFS('Bd Gestión'!$V:$V,'Gestión Consolidada'!$B19,'Bd Gestión'!$W:$W,'Gestión Consolidada'!AJ$15,'Bd Gestión'!$O:$O,'Resumen de Gestión'!$H$9))</f>
        <v>0</v>
      </c>
      <c r="AK19" s="12">
        <f>IF('Resumen de Gestión'!$H$9="Consolidado",COUNTIFS('Bd Gestión'!$V:$V,'Gestión Consolidada'!$B19,'Bd Gestión'!$W:$W,'Gestión Consolidada'!AK$15),COUNTIFS('Bd Gestión'!$V:$V,'Gestión Consolidada'!$B19,'Bd Gestión'!$W:$W,'Gestión Consolidada'!AK$15,'Bd Gestión'!$O:$O,'Resumen de Gestión'!$H$9))</f>
        <v>0</v>
      </c>
      <c r="AL19" s="12">
        <f>IF('Resumen de Gestión'!$H$9="Consolidado",COUNTIFS('Bd Gestión'!$V:$V,'Gestión Consolidada'!$B19,'Bd Gestión'!$W:$W,'Gestión Consolidada'!AL$15),COUNTIFS('Bd Gestión'!$V:$V,'Gestión Consolidada'!$B19,'Bd Gestión'!$W:$W,'Gestión Consolidada'!AL$15,'Bd Gestión'!$O:$O,'Resumen de Gestión'!$H$9))</f>
        <v>0</v>
      </c>
      <c r="AM19" s="12">
        <f>IF('Resumen de Gestión'!$H$9="Consolidado",COUNTIFS('Bd Gestión'!$V:$V,'Gestión Consolidada'!$B19,'Bd Gestión'!$W:$W,'Gestión Consolidada'!AM$15),COUNTIFS('Bd Gestión'!$V:$V,'Gestión Consolidada'!$B19,'Bd Gestión'!$W:$W,'Gestión Consolidada'!AM$15,'Bd Gestión'!$O:$O,'Resumen de Gestión'!$H$9))</f>
        <v>0</v>
      </c>
      <c r="AN19" s="12">
        <f>IF('Resumen de Gestión'!$H$9="Consolidado",COUNTIFS('Bd Gestión'!$V:$V,'Gestión Consolidada'!$B19,'Bd Gestión'!$W:$W,'Gestión Consolidada'!AN$15),COUNTIFS('Bd Gestión'!$V:$V,'Gestión Consolidada'!$B19,'Bd Gestión'!$W:$W,'Gestión Consolidada'!AN$15,'Bd Gestión'!$O:$O,'Resumen de Gestión'!$H$9))</f>
        <v>0</v>
      </c>
    </row>
    <row r="20" spans="2:40" x14ac:dyDescent="0.25">
      <c r="B20" s="70" t="s">
        <v>61</v>
      </c>
      <c r="C20" s="63"/>
      <c r="D20" s="67">
        <f>IF('Resumen de Gestión'!$H$9="Consolidado",COUNTIF('Bd Gestión'!$V:$V,'Gestión Consolidada'!$B20),COUNTIFS('Bd Gestión'!$V:$V,'Gestión Consolidada'!B20,'Bd Gestión'!$O:$O,'Resumen de Gestión'!$H$9))</f>
        <v>11</v>
      </c>
      <c r="E20" s="68">
        <f t="shared" si="26"/>
        <v>6.3218390804597707E-2</v>
      </c>
      <c r="F20" s="3"/>
      <c r="G20" s="3"/>
      <c r="H20" s="67">
        <f>IF('Resumen de Gestión'!$H$9="Consolidado",COUNTIFS('Bd Gestión'!$V:$V,'Gestión Consolidada'!$B20,'Bd Gestión'!$W:$W,'Gestión Consolidada'!H$15),COUNTIFS('Bd Gestión'!$V:$V,'Gestión Consolidada'!$B20,'Bd Gestión'!$W:$W,'Gestión Consolidada'!H$15,'Bd Gestión'!$O:$O,'Resumen de Gestión'!$H$9))</f>
        <v>6</v>
      </c>
      <c r="I20" s="67">
        <f>IF('Resumen de Gestión'!$H$9="Consolidado",COUNTIFS('Bd Gestión'!$V:$V,'Gestión Consolidada'!$B20,'Bd Gestión'!$W:$W,'Gestión Consolidada'!I$15),COUNTIFS('Bd Gestión'!$V:$V,'Gestión Consolidada'!$B20,'Bd Gestión'!$W:$W,'Gestión Consolidada'!I$15,'Bd Gestión'!$O:$O,'Resumen de Gestión'!$H$9))</f>
        <v>0</v>
      </c>
      <c r="J20" s="67">
        <f>IF('Resumen de Gestión'!$H$9="Consolidado",COUNTIFS('Bd Gestión'!$V:$V,'Gestión Consolidada'!$B20,'Bd Gestión'!$W:$W,'Gestión Consolidada'!J$15),COUNTIFS('Bd Gestión'!$V:$V,'Gestión Consolidada'!$B20,'Bd Gestión'!$W:$W,'Gestión Consolidada'!J$15,'Bd Gestión'!$O:$O,'Resumen de Gestión'!$H$9))</f>
        <v>0</v>
      </c>
      <c r="K20" s="67">
        <f>IF('Resumen de Gestión'!$H$9="Consolidado",COUNTIFS('Bd Gestión'!$V:$V,'Gestión Consolidada'!$B20,'Bd Gestión'!$W:$W,'Gestión Consolidada'!K$15),COUNTIFS('Bd Gestión'!$V:$V,'Gestión Consolidada'!$B20,'Bd Gestión'!$W:$W,'Gestión Consolidada'!K$15,'Bd Gestión'!$O:$O,'Resumen de Gestión'!$H$9))</f>
        <v>0</v>
      </c>
      <c r="L20" s="67">
        <f>IF('Resumen de Gestión'!$H$9="Consolidado",COUNTIFS('Bd Gestión'!$V:$V,'Gestión Consolidada'!$B20,'Bd Gestión'!$W:$W,'Gestión Consolidada'!L$15),COUNTIFS('Bd Gestión'!$V:$V,'Gestión Consolidada'!$B20,'Bd Gestión'!$W:$W,'Gestión Consolidada'!L$15,'Bd Gestión'!$O:$O,'Resumen de Gestión'!$H$9))</f>
        <v>0</v>
      </c>
      <c r="M20" s="67">
        <f>IF('Resumen de Gestión'!$H$9="Consolidado",COUNTIFS('Bd Gestión'!$V:$V,'Gestión Consolidada'!$B20,'Bd Gestión'!$W:$W,'Gestión Consolidada'!M$15),COUNTIFS('Bd Gestión'!$V:$V,'Gestión Consolidada'!$B20,'Bd Gestión'!$W:$W,'Gestión Consolidada'!M$15,'Bd Gestión'!$O:$O,'Resumen de Gestión'!$H$9))</f>
        <v>0</v>
      </c>
      <c r="N20" s="67">
        <f>IF('Resumen de Gestión'!$H$9="Consolidado",COUNTIFS('Bd Gestión'!$V:$V,'Gestión Consolidada'!$B20,'Bd Gestión'!$W:$W,'Gestión Consolidada'!N$15),COUNTIFS('Bd Gestión'!$V:$V,'Gestión Consolidada'!$B20,'Bd Gestión'!$W:$W,'Gestión Consolidada'!N$15,'Bd Gestión'!$O:$O,'Resumen de Gestión'!$H$9))</f>
        <v>0</v>
      </c>
      <c r="O20" s="67">
        <f>IF('Resumen de Gestión'!$H$9="Consolidado",COUNTIFS('Bd Gestión'!$V:$V,'Gestión Consolidada'!$B20,'Bd Gestión'!$W:$W,'Gestión Consolidada'!O$15),COUNTIFS('Bd Gestión'!$V:$V,'Gestión Consolidada'!$B20,'Bd Gestión'!$W:$W,'Gestión Consolidada'!O$15,'Bd Gestión'!$O:$O,'Resumen de Gestión'!$H$9))</f>
        <v>1</v>
      </c>
      <c r="P20" s="67">
        <f>IF('Resumen de Gestión'!$H$9="Consolidado",COUNTIFS('Bd Gestión'!$V:$V,'Gestión Consolidada'!$B20,'Bd Gestión'!$W:$W,'Gestión Consolidada'!P$15),COUNTIFS('Bd Gestión'!$V:$V,'Gestión Consolidada'!$B20,'Bd Gestión'!$W:$W,'Gestión Consolidada'!P$15,'Bd Gestión'!$O:$O,'Resumen de Gestión'!$H$9))</f>
        <v>0</v>
      </c>
      <c r="Q20" s="67">
        <f>IF('Resumen de Gestión'!$H$9="Consolidado",COUNTIFS('Bd Gestión'!$V:$V,'Gestión Consolidada'!$B20,'Bd Gestión'!$W:$W,'Gestión Consolidada'!Q$15),COUNTIFS('Bd Gestión'!$V:$V,'Gestión Consolidada'!$B20,'Bd Gestión'!$W:$W,'Gestión Consolidada'!Q$15,'Bd Gestión'!$O:$O,'Resumen de Gestión'!$H$9))</f>
        <v>0</v>
      </c>
      <c r="R20" s="67">
        <f>IF('Resumen de Gestión'!$H$9="Consolidado",COUNTIFS('Bd Gestión'!$V:$V,'Gestión Consolidada'!$B20,'Bd Gestión'!$W:$W,'Gestión Consolidada'!R$15),COUNTIFS('Bd Gestión'!$V:$V,'Gestión Consolidada'!$B20,'Bd Gestión'!$W:$W,'Gestión Consolidada'!R$15,'Bd Gestión'!$O:$O,'Resumen de Gestión'!$H$9))</f>
        <v>0</v>
      </c>
      <c r="S20" s="67">
        <f>IF('Resumen de Gestión'!$H$9="Consolidado",COUNTIFS('Bd Gestión'!$V:$V,'Gestión Consolidada'!$B20,'Bd Gestión'!$W:$W,'Gestión Consolidada'!S$15),COUNTIFS('Bd Gestión'!$V:$V,'Gestión Consolidada'!$B20,'Bd Gestión'!$W:$W,'Gestión Consolidada'!S$15,'Bd Gestión'!$O:$O,'Resumen de Gestión'!$H$9))</f>
        <v>0</v>
      </c>
      <c r="T20" s="67">
        <f>IF('Resumen de Gestión'!$H$9="Consolidado",COUNTIFS('Bd Gestión'!$V:$V,'Gestión Consolidada'!$B20,'Bd Gestión'!$W:$W,'Gestión Consolidada'!T$15),COUNTIFS('Bd Gestión'!$V:$V,'Gestión Consolidada'!$B20,'Bd Gestión'!$W:$W,'Gestión Consolidada'!T$15,'Bd Gestión'!$O:$O,'Resumen de Gestión'!$H$9))</f>
        <v>0</v>
      </c>
      <c r="U20" s="67">
        <f>IF('Resumen de Gestión'!$H$9="Consolidado",COUNTIFS('Bd Gestión'!$V:$V,'Gestión Consolidada'!$B20,'Bd Gestión'!$W:$W,'Gestión Consolidada'!U$15),COUNTIFS('Bd Gestión'!$V:$V,'Gestión Consolidada'!$B20,'Bd Gestión'!$W:$W,'Gestión Consolidada'!U$15,'Bd Gestión'!$O:$O,'Resumen de Gestión'!$H$9))</f>
        <v>1</v>
      </c>
      <c r="V20" s="67">
        <f>IF('Resumen de Gestión'!$H$9="Consolidado",COUNTIFS('Bd Gestión'!$V:$V,'Gestión Consolidada'!$B20,'Bd Gestión'!$W:$W,'Gestión Consolidada'!V$15),COUNTIFS('Bd Gestión'!$V:$V,'Gestión Consolidada'!$B20,'Bd Gestión'!$W:$W,'Gestión Consolidada'!V$15,'Bd Gestión'!$O:$O,'Resumen de Gestión'!$H$9))</f>
        <v>0</v>
      </c>
      <c r="W20" s="67">
        <f>IF('Resumen de Gestión'!$H$9="Consolidado",COUNTIFS('Bd Gestión'!$V:$V,'Gestión Consolidada'!$B20,'Bd Gestión'!$W:$W,'Gestión Consolidada'!W$15),COUNTIFS('Bd Gestión'!$V:$V,'Gestión Consolidada'!$B20,'Bd Gestión'!$W:$W,'Gestión Consolidada'!W$15,'Bd Gestión'!$O:$O,'Resumen de Gestión'!$H$9))</f>
        <v>0</v>
      </c>
      <c r="X20" s="67">
        <f>IF('Resumen de Gestión'!$H$9="Consolidado",COUNTIFS('Bd Gestión'!$V:$V,'Gestión Consolidada'!$B20,'Bd Gestión'!$W:$W,'Gestión Consolidada'!X$15),COUNTIFS('Bd Gestión'!$V:$V,'Gestión Consolidada'!$B20,'Bd Gestión'!$W:$W,'Gestión Consolidada'!X$15,'Bd Gestión'!$O:$O,'Resumen de Gestión'!$H$9))</f>
        <v>3</v>
      </c>
      <c r="Y20" s="67">
        <f>IF('Resumen de Gestión'!$H$9="Consolidado",COUNTIFS('Bd Gestión'!$V:$V,'Gestión Consolidada'!$B20,'Bd Gestión'!$W:$W,'Gestión Consolidada'!Y$15),COUNTIFS('Bd Gestión'!$V:$V,'Gestión Consolidada'!$B20,'Bd Gestión'!$W:$W,'Gestión Consolidada'!Y$15,'Bd Gestión'!$O:$O,'Resumen de Gestión'!$H$9))</f>
        <v>0</v>
      </c>
      <c r="Z20" s="67">
        <f>IF('Resumen de Gestión'!$H$9="Consolidado",COUNTIFS('Bd Gestión'!$V:$V,'Gestión Consolidada'!$B20,'Bd Gestión'!$W:$W,'Gestión Consolidada'!Z$15),COUNTIFS('Bd Gestión'!$V:$V,'Gestión Consolidada'!$B20,'Bd Gestión'!$W:$W,'Gestión Consolidada'!Z$15,'Bd Gestión'!$O:$O,'Resumen de Gestión'!$H$9))</f>
        <v>0</v>
      </c>
      <c r="AA20" s="67">
        <f>IF('Resumen de Gestión'!$H$9="Consolidado",COUNTIFS('Bd Gestión'!$V:$V,'Gestión Consolidada'!$B20,'Bd Gestión'!$W:$W,'Gestión Consolidada'!AA$15),COUNTIFS('Bd Gestión'!$V:$V,'Gestión Consolidada'!$B20,'Bd Gestión'!$W:$W,'Gestión Consolidada'!AA$15,'Bd Gestión'!$O:$O,'Resumen de Gestión'!$H$9))</f>
        <v>0</v>
      </c>
      <c r="AB20" s="67">
        <f>IF('Resumen de Gestión'!$H$9="Consolidado",COUNTIFS('Bd Gestión'!$V:$V,'Gestión Consolidada'!$B20,'Bd Gestión'!$W:$W,'Gestión Consolidada'!AB$15),COUNTIFS('Bd Gestión'!$V:$V,'Gestión Consolidada'!$B20,'Bd Gestión'!$W:$W,'Gestión Consolidada'!AB$15,'Bd Gestión'!$O:$O,'Resumen de Gestión'!$H$9))</f>
        <v>0</v>
      </c>
      <c r="AC20" s="67">
        <f>IF('Resumen de Gestión'!$H$9="Consolidado",COUNTIFS('Bd Gestión'!$V:$V,'Gestión Consolidada'!$B20,'Bd Gestión'!$W:$W,'Gestión Consolidada'!AC$15),COUNTIFS('Bd Gestión'!$V:$V,'Gestión Consolidada'!$B20,'Bd Gestión'!$W:$W,'Gestión Consolidada'!AC$15,'Bd Gestión'!$O:$O,'Resumen de Gestión'!$H$9))</f>
        <v>0</v>
      </c>
      <c r="AD20" s="12">
        <f>IF('Resumen de Gestión'!$H$9="Consolidado",COUNTIFS('Bd Gestión'!$V:$V,'Gestión Consolidada'!$B20,'Bd Gestión'!$W:$W,'Gestión Consolidada'!AD$15),COUNTIFS('Bd Gestión'!$V:$V,'Gestión Consolidada'!$B20,'Bd Gestión'!$W:$W,'Gestión Consolidada'!AD$15,'Bd Gestión'!$O:$O,'Resumen de Gestión'!$H$9))</f>
        <v>0</v>
      </c>
      <c r="AE20" s="12">
        <f>IF('Resumen de Gestión'!$H$9="Consolidado",COUNTIFS('Bd Gestión'!$V:$V,'Gestión Consolidada'!$B20,'Bd Gestión'!$W:$W,'Gestión Consolidada'!AE$15),COUNTIFS('Bd Gestión'!$V:$V,'Gestión Consolidada'!$B20,'Bd Gestión'!$W:$W,'Gestión Consolidada'!AE$15,'Bd Gestión'!$O:$O,'Resumen de Gestión'!$H$9))</f>
        <v>0</v>
      </c>
      <c r="AF20" s="12">
        <f>IF('Resumen de Gestión'!$H$9="Consolidado",COUNTIFS('Bd Gestión'!$V:$V,'Gestión Consolidada'!$B20,'Bd Gestión'!$W:$W,'Gestión Consolidada'!AF$15),COUNTIFS('Bd Gestión'!$V:$V,'Gestión Consolidada'!$B20,'Bd Gestión'!$W:$W,'Gestión Consolidada'!AF$15,'Bd Gestión'!$O:$O,'Resumen de Gestión'!$H$9))</f>
        <v>0</v>
      </c>
      <c r="AG20" s="12">
        <f>IF('Resumen de Gestión'!$H$9="Consolidado",COUNTIFS('Bd Gestión'!$V:$V,'Gestión Consolidada'!$B20,'Bd Gestión'!$W:$W,'Gestión Consolidada'!AG$15),COUNTIFS('Bd Gestión'!$V:$V,'Gestión Consolidada'!$B20,'Bd Gestión'!$W:$W,'Gestión Consolidada'!AG$15,'Bd Gestión'!$O:$O,'Resumen de Gestión'!$H$9))</f>
        <v>0</v>
      </c>
      <c r="AH20" s="12">
        <f>IF('Resumen de Gestión'!$H$9="Consolidado",COUNTIFS('Bd Gestión'!$V:$V,'Gestión Consolidada'!$B20,'Bd Gestión'!$W:$W,'Gestión Consolidada'!AH$15),COUNTIFS('Bd Gestión'!$V:$V,'Gestión Consolidada'!$B20,'Bd Gestión'!$W:$W,'Gestión Consolidada'!AH$15,'Bd Gestión'!$O:$O,'Resumen de Gestión'!$H$9))</f>
        <v>0</v>
      </c>
      <c r="AI20" s="12">
        <f>IF('Resumen de Gestión'!$H$9="Consolidado",COUNTIFS('Bd Gestión'!$V:$V,'Gestión Consolidada'!$B20,'Bd Gestión'!$W:$W,'Gestión Consolidada'!AI$15),COUNTIFS('Bd Gestión'!$V:$V,'Gestión Consolidada'!$B20,'Bd Gestión'!$W:$W,'Gestión Consolidada'!AI$15,'Bd Gestión'!$O:$O,'Resumen de Gestión'!$H$9))</f>
        <v>0</v>
      </c>
      <c r="AJ20" s="12">
        <f>IF('Resumen de Gestión'!$H$9="Consolidado",COUNTIFS('Bd Gestión'!$V:$V,'Gestión Consolidada'!$B20,'Bd Gestión'!$W:$W,'Gestión Consolidada'!AJ$15),COUNTIFS('Bd Gestión'!$V:$V,'Gestión Consolidada'!$B20,'Bd Gestión'!$W:$W,'Gestión Consolidada'!AJ$15,'Bd Gestión'!$O:$O,'Resumen de Gestión'!$H$9))</f>
        <v>0</v>
      </c>
      <c r="AK20" s="12">
        <f>IF('Resumen de Gestión'!$H$9="Consolidado",COUNTIFS('Bd Gestión'!$V:$V,'Gestión Consolidada'!$B20,'Bd Gestión'!$W:$W,'Gestión Consolidada'!AK$15),COUNTIFS('Bd Gestión'!$V:$V,'Gestión Consolidada'!$B20,'Bd Gestión'!$W:$W,'Gestión Consolidada'!AK$15,'Bd Gestión'!$O:$O,'Resumen de Gestión'!$H$9))</f>
        <v>0</v>
      </c>
      <c r="AL20" s="12">
        <f>IF('Resumen de Gestión'!$H$9="Consolidado",COUNTIFS('Bd Gestión'!$V:$V,'Gestión Consolidada'!$B20,'Bd Gestión'!$W:$W,'Gestión Consolidada'!AL$15),COUNTIFS('Bd Gestión'!$V:$V,'Gestión Consolidada'!$B20,'Bd Gestión'!$W:$W,'Gestión Consolidada'!AL$15,'Bd Gestión'!$O:$O,'Resumen de Gestión'!$H$9))</f>
        <v>0</v>
      </c>
      <c r="AM20" s="12">
        <f>IF('Resumen de Gestión'!$H$9="Consolidado",COUNTIFS('Bd Gestión'!$V:$V,'Gestión Consolidada'!$B20,'Bd Gestión'!$W:$W,'Gestión Consolidada'!AM$15),COUNTIFS('Bd Gestión'!$V:$V,'Gestión Consolidada'!$B20,'Bd Gestión'!$W:$W,'Gestión Consolidada'!AM$15,'Bd Gestión'!$O:$O,'Resumen de Gestión'!$H$9))</f>
        <v>0</v>
      </c>
      <c r="AN20" s="12">
        <f>IF('Resumen de Gestión'!$H$9="Consolidado",COUNTIFS('Bd Gestión'!$V:$V,'Gestión Consolidada'!$B20,'Bd Gestión'!$W:$W,'Gestión Consolidada'!AN$15),COUNTIFS('Bd Gestión'!$V:$V,'Gestión Consolidada'!$B20,'Bd Gestión'!$W:$W,'Gestión Consolidada'!AN$15,'Bd Gestión'!$O:$O,'Resumen de Gestión'!$H$9))</f>
        <v>0</v>
      </c>
    </row>
    <row r="21" spans="2:40" x14ac:dyDescent="0.25">
      <c r="B21" s="70" t="s">
        <v>1173</v>
      </c>
      <c r="C21" s="63"/>
      <c r="D21" s="67">
        <f>IF('Resumen de Gestión'!$H$9="Consolidado",COUNTIF('Bd Gestión'!$V:$V,'Gestión Consolidada'!$B21),COUNTIFS('Bd Gestión'!$V:$V,'Gestión Consolidada'!B21,'Bd Gestión'!$O:$O,'Resumen de Gestión'!$H$9))</f>
        <v>10</v>
      </c>
      <c r="E21" s="68">
        <f t="shared" si="26"/>
        <v>5.7471264367816091E-2</v>
      </c>
      <c r="F21" s="3"/>
      <c r="G21" s="3"/>
      <c r="H21" s="67">
        <f>IF('Resumen de Gestión'!$H$9="Consolidado",COUNTIFS('Bd Gestión'!$V:$V,'Gestión Consolidada'!$B21,'Bd Gestión'!$W:$W,'Gestión Consolidada'!H$15),COUNTIFS('Bd Gestión'!$V:$V,'Gestión Consolidada'!$B21,'Bd Gestión'!$W:$W,'Gestión Consolidada'!H$15,'Bd Gestión'!$O:$O,'Resumen de Gestión'!$H$9))</f>
        <v>6</v>
      </c>
      <c r="I21" s="67">
        <f>IF('Resumen de Gestión'!$H$9="Consolidado",COUNTIFS('Bd Gestión'!$V:$V,'Gestión Consolidada'!$B21,'Bd Gestión'!$W:$W,'Gestión Consolidada'!I$15),COUNTIFS('Bd Gestión'!$V:$V,'Gestión Consolidada'!$B21,'Bd Gestión'!$W:$W,'Gestión Consolidada'!I$15,'Bd Gestión'!$O:$O,'Resumen de Gestión'!$H$9))</f>
        <v>0</v>
      </c>
      <c r="J21" s="67">
        <f>IF('Resumen de Gestión'!$H$9="Consolidado",COUNTIFS('Bd Gestión'!$V:$V,'Gestión Consolidada'!$B21,'Bd Gestión'!$W:$W,'Gestión Consolidada'!J$15),COUNTIFS('Bd Gestión'!$V:$V,'Gestión Consolidada'!$B21,'Bd Gestión'!$W:$W,'Gestión Consolidada'!J$15,'Bd Gestión'!$O:$O,'Resumen de Gestión'!$H$9))</f>
        <v>0</v>
      </c>
      <c r="K21" s="67">
        <f>IF('Resumen de Gestión'!$H$9="Consolidado",COUNTIFS('Bd Gestión'!$V:$V,'Gestión Consolidada'!$B21,'Bd Gestión'!$W:$W,'Gestión Consolidada'!K$15),COUNTIFS('Bd Gestión'!$V:$V,'Gestión Consolidada'!$B21,'Bd Gestión'!$W:$W,'Gestión Consolidada'!K$15,'Bd Gestión'!$O:$O,'Resumen de Gestión'!$H$9))</f>
        <v>0</v>
      </c>
      <c r="L21" s="67">
        <f>IF('Resumen de Gestión'!$H$9="Consolidado",COUNTIFS('Bd Gestión'!$V:$V,'Gestión Consolidada'!$B21,'Bd Gestión'!$W:$W,'Gestión Consolidada'!L$15),COUNTIFS('Bd Gestión'!$V:$V,'Gestión Consolidada'!$B21,'Bd Gestión'!$W:$W,'Gestión Consolidada'!L$15,'Bd Gestión'!$O:$O,'Resumen de Gestión'!$H$9))</f>
        <v>0</v>
      </c>
      <c r="M21" s="67">
        <f>IF('Resumen de Gestión'!$H$9="Consolidado",COUNTIFS('Bd Gestión'!$V:$V,'Gestión Consolidada'!$B21,'Bd Gestión'!$W:$W,'Gestión Consolidada'!M$15),COUNTIFS('Bd Gestión'!$V:$V,'Gestión Consolidada'!$B21,'Bd Gestión'!$W:$W,'Gestión Consolidada'!M$15,'Bd Gestión'!$O:$O,'Resumen de Gestión'!$H$9))</f>
        <v>0</v>
      </c>
      <c r="N21" s="67">
        <f>IF('Resumen de Gestión'!$H$9="Consolidado",COUNTIFS('Bd Gestión'!$V:$V,'Gestión Consolidada'!$B21,'Bd Gestión'!$W:$W,'Gestión Consolidada'!N$15),COUNTIFS('Bd Gestión'!$V:$V,'Gestión Consolidada'!$B21,'Bd Gestión'!$W:$W,'Gestión Consolidada'!N$15,'Bd Gestión'!$O:$O,'Resumen de Gestión'!$H$9))</f>
        <v>0</v>
      </c>
      <c r="O21" s="67">
        <f>IF('Resumen de Gestión'!$H$9="Consolidado",COUNTIFS('Bd Gestión'!$V:$V,'Gestión Consolidada'!$B21,'Bd Gestión'!$W:$W,'Gestión Consolidada'!O$15),COUNTIFS('Bd Gestión'!$V:$V,'Gestión Consolidada'!$B21,'Bd Gestión'!$W:$W,'Gestión Consolidada'!O$15,'Bd Gestión'!$O:$O,'Resumen de Gestión'!$H$9))</f>
        <v>4</v>
      </c>
      <c r="P21" s="67">
        <f>IF('Resumen de Gestión'!$H$9="Consolidado",COUNTIFS('Bd Gestión'!$V:$V,'Gestión Consolidada'!$B21,'Bd Gestión'!$W:$W,'Gestión Consolidada'!P$15),COUNTIFS('Bd Gestión'!$V:$V,'Gestión Consolidada'!$B21,'Bd Gestión'!$W:$W,'Gestión Consolidada'!P$15,'Bd Gestión'!$O:$O,'Resumen de Gestión'!$H$9))</f>
        <v>0</v>
      </c>
      <c r="Q21" s="67">
        <f>IF('Resumen de Gestión'!$H$9="Consolidado",COUNTIFS('Bd Gestión'!$V:$V,'Gestión Consolidada'!$B21,'Bd Gestión'!$W:$W,'Gestión Consolidada'!Q$15),COUNTIFS('Bd Gestión'!$V:$V,'Gestión Consolidada'!$B21,'Bd Gestión'!$W:$W,'Gestión Consolidada'!Q$15,'Bd Gestión'!$O:$O,'Resumen de Gestión'!$H$9))</f>
        <v>0</v>
      </c>
      <c r="R21" s="67">
        <f>IF('Resumen de Gestión'!$H$9="Consolidado",COUNTIFS('Bd Gestión'!$V:$V,'Gestión Consolidada'!$B21,'Bd Gestión'!$W:$W,'Gestión Consolidada'!R$15),COUNTIFS('Bd Gestión'!$V:$V,'Gestión Consolidada'!$B21,'Bd Gestión'!$W:$W,'Gestión Consolidada'!R$15,'Bd Gestión'!$O:$O,'Resumen de Gestión'!$H$9))</f>
        <v>0</v>
      </c>
      <c r="S21" s="67">
        <f>IF('Resumen de Gestión'!$H$9="Consolidado",COUNTIFS('Bd Gestión'!$V:$V,'Gestión Consolidada'!$B21,'Bd Gestión'!$W:$W,'Gestión Consolidada'!S$15),COUNTIFS('Bd Gestión'!$V:$V,'Gestión Consolidada'!$B21,'Bd Gestión'!$W:$W,'Gestión Consolidada'!S$15,'Bd Gestión'!$O:$O,'Resumen de Gestión'!$H$9))</f>
        <v>0</v>
      </c>
      <c r="T21" s="67">
        <f>IF('Resumen de Gestión'!$H$9="Consolidado",COUNTIFS('Bd Gestión'!$V:$V,'Gestión Consolidada'!$B21,'Bd Gestión'!$W:$W,'Gestión Consolidada'!T$15),COUNTIFS('Bd Gestión'!$V:$V,'Gestión Consolidada'!$B21,'Bd Gestión'!$W:$W,'Gestión Consolidada'!T$15,'Bd Gestión'!$O:$O,'Resumen de Gestión'!$H$9))</f>
        <v>0</v>
      </c>
      <c r="U21" s="67">
        <f>IF('Resumen de Gestión'!$H$9="Consolidado",COUNTIFS('Bd Gestión'!$V:$V,'Gestión Consolidada'!$B21,'Bd Gestión'!$W:$W,'Gestión Consolidada'!U$15),COUNTIFS('Bd Gestión'!$V:$V,'Gestión Consolidada'!$B21,'Bd Gestión'!$W:$W,'Gestión Consolidada'!U$15,'Bd Gestión'!$O:$O,'Resumen de Gestión'!$H$9))</f>
        <v>0</v>
      </c>
      <c r="V21" s="67">
        <f>IF('Resumen de Gestión'!$H$9="Consolidado",COUNTIFS('Bd Gestión'!$V:$V,'Gestión Consolidada'!$B21,'Bd Gestión'!$W:$W,'Gestión Consolidada'!V$15),COUNTIFS('Bd Gestión'!$V:$V,'Gestión Consolidada'!$B21,'Bd Gestión'!$W:$W,'Gestión Consolidada'!V$15,'Bd Gestión'!$O:$O,'Resumen de Gestión'!$H$9))</f>
        <v>0</v>
      </c>
      <c r="W21" s="67">
        <f>IF('Resumen de Gestión'!$H$9="Consolidado",COUNTIFS('Bd Gestión'!$V:$V,'Gestión Consolidada'!$B21,'Bd Gestión'!$W:$W,'Gestión Consolidada'!W$15),COUNTIFS('Bd Gestión'!$V:$V,'Gestión Consolidada'!$B21,'Bd Gestión'!$W:$W,'Gestión Consolidada'!W$15,'Bd Gestión'!$O:$O,'Resumen de Gestión'!$H$9))</f>
        <v>0</v>
      </c>
      <c r="X21" s="67">
        <f>IF('Resumen de Gestión'!$H$9="Consolidado",COUNTIFS('Bd Gestión'!$V:$V,'Gestión Consolidada'!$B21,'Bd Gestión'!$W:$W,'Gestión Consolidada'!X$15),COUNTIFS('Bd Gestión'!$V:$V,'Gestión Consolidada'!$B21,'Bd Gestión'!$W:$W,'Gestión Consolidada'!X$15,'Bd Gestión'!$O:$O,'Resumen de Gestión'!$H$9))</f>
        <v>0</v>
      </c>
      <c r="Y21" s="67">
        <f>IF('Resumen de Gestión'!$H$9="Consolidado",COUNTIFS('Bd Gestión'!$V:$V,'Gestión Consolidada'!$B21,'Bd Gestión'!$W:$W,'Gestión Consolidada'!Y$15),COUNTIFS('Bd Gestión'!$V:$V,'Gestión Consolidada'!$B21,'Bd Gestión'!$W:$W,'Gestión Consolidada'!Y$15,'Bd Gestión'!$O:$O,'Resumen de Gestión'!$H$9))</f>
        <v>0</v>
      </c>
      <c r="Z21" s="67">
        <f>IF('Resumen de Gestión'!$H$9="Consolidado",COUNTIFS('Bd Gestión'!$V:$V,'Gestión Consolidada'!$B21,'Bd Gestión'!$W:$W,'Gestión Consolidada'!Z$15),COUNTIFS('Bd Gestión'!$V:$V,'Gestión Consolidada'!$B21,'Bd Gestión'!$W:$W,'Gestión Consolidada'!Z$15,'Bd Gestión'!$O:$O,'Resumen de Gestión'!$H$9))</f>
        <v>0</v>
      </c>
      <c r="AA21" s="67">
        <f>IF('Resumen de Gestión'!$H$9="Consolidado",COUNTIFS('Bd Gestión'!$V:$V,'Gestión Consolidada'!$B21,'Bd Gestión'!$W:$W,'Gestión Consolidada'!AA$15),COUNTIFS('Bd Gestión'!$V:$V,'Gestión Consolidada'!$B21,'Bd Gestión'!$W:$W,'Gestión Consolidada'!AA$15,'Bd Gestión'!$O:$O,'Resumen de Gestión'!$H$9))</f>
        <v>0</v>
      </c>
      <c r="AB21" s="67">
        <f>IF('Resumen de Gestión'!$H$9="Consolidado",COUNTIFS('Bd Gestión'!$V:$V,'Gestión Consolidada'!$B21,'Bd Gestión'!$W:$W,'Gestión Consolidada'!AB$15),COUNTIFS('Bd Gestión'!$V:$V,'Gestión Consolidada'!$B21,'Bd Gestión'!$W:$W,'Gestión Consolidada'!AB$15,'Bd Gestión'!$O:$O,'Resumen de Gestión'!$H$9))</f>
        <v>0</v>
      </c>
      <c r="AC21" s="67">
        <f>IF('Resumen de Gestión'!$H$9="Consolidado",COUNTIFS('Bd Gestión'!$V:$V,'Gestión Consolidada'!$B21,'Bd Gestión'!$W:$W,'Gestión Consolidada'!AC$15),COUNTIFS('Bd Gestión'!$V:$V,'Gestión Consolidada'!$B21,'Bd Gestión'!$W:$W,'Gestión Consolidada'!AC$15,'Bd Gestión'!$O:$O,'Resumen de Gestión'!$H$9))</f>
        <v>0</v>
      </c>
      <c r="AD21" s="12">
        <f>IF('Resumen de Gestión'!$H$9="Consolidado",COUNTIFS('Bd Gestión'!$V:$V,'Gestión Consolidada'!$B21,'Bd Gestión'!$W:$W,'Gestión Consolidada'!AD$15),COUNTIFS('Bd Gestión'!$V:$V,'Gestión Consolidada'!$B21,'Bd Gestión'!$W:$W,'Gestión Consolidada'!AD$15,'Bd Gestión'!$O:$O,'Resumen de Gestión'!$H$9))</f>
        <v>0</v>
      </c>
      <c r="AE21" s="12">
        <f>IF('Resumen de Gestión'!$H$9="Consolidado",COUNTIFS('Bd Gestión'!$V:$V,'Gestión Consolidada'!$B21,'Bd Gestión'!$W:$W,'Gestión Consolidada'!AE$15),COUNTIFS('Bd Gestión'!$V:$V,'Gestión Consolidada'!$B21,'Bd Gestión'!$W:$W,'Gestión Consolidada'!AE$15,'Bd Gestión'!$O:$O,'Resumen de Gestión'!$H$9))</f>
        <v>0</v>
      </c>
      <c r="AF21" s="12">
        <f>IF('Resumen de Gestión'!$H$9="Consolidado",COUNTIFS('Bd Gestión'!$V:$V,'Gestión Consolidada'!$B21,'Bd Gestión'!$W:$W,'Gestión Consolidada'!AF$15),COUNTIFS('Bd Gestión'!$V:$V,'Gestión Consolidada'!$B21,'Bd Gestión'!$W:$W,'Gestión Consolidada'!AF$15,'Bd Gestión'!$O:$O,'Resumen de Gestión'!$H$9))</f>
        <v>0</v>
      </c>
      <c r="AG21" s="12">
        <f>IF('Resumen de Gestión'!$H$9="Consolidado",COUNTIFS('Bd Gestión'!$V:$V,'Gestión Consolidada'!$B21,'Bd Gestión'!$W:$W,'Gestión Consolidada'!AG$15),COUNTIFS('Bd Gestión'!$V:$V,'Gestión Consolidada'!$B21,'Bd Gestión'!$W:$W,'Gestión Consolidada'!AG$15,'Bd Gestión'!$O:$O,'Resumen de Gestión'!$H$9))</f>
        <v>0</v>
      </c>
      <c r="AH21" s="12">
        <f>IF('Resumen de Gestión'!$H$9="Consolidado",COUNTIFS('Bd Gestión'!$V:$V,'Gestión Consolidada'!$B21,'Bd Gestión'!$W:$W,'Gestión Consolidada'!AH$15),COUNTIFS('Bd Gestión'!$V:$V,'Gestión Consolidada'!$B21,'Bd Gestión'!$W:$W,'Gestión Consolidada'!AH$15,'Bd Gestión'!$O:$O,'Resumen de Gestión'!$H$9))</f>
        <v>0</v>
      </c>
      <c r="AI21" s="12">
        <f>IF('Resumen de Gestión'!$H$9="Consolidado",COUNTIFS('Bd Gestión'!$V:$V,'Gestión Consolidada'!$B21,'Bd Gestión'!$W:$W,'Gestión Consolidada'!AI$15),COUNTIFS('Bd Gestión'!$V:$V,'Gestión Consolidada'!$B21,'Bd Gestión'!$W:$W,'Gestión Consolidada'!AI$15,'Bd Gestión'!$O:$O,'Resumen de Gestión'!$H$9))</f>
        <v>0</v>
      </c>
      <c r="AJ21" s="12">
        <f>IF('Resumen de Gestión'!$H$9="Consolidado",COUNTIFS('Bd Gestión'!$V:$V,'Gestión Consolidada'!$B21,'Bd Gestión'!$W:$W,'Gestión Consolidada'!AJ$15),COUNTIFS('Bd Gestión'!$V:$V,'Gestión Consolidada'!$B21,'Bd Gestión'!$W:$W,'Gestión Consolidada'!AJ$15,'Bd Gestión'!$O:$O,'Resumen de Gestión'!$H$9))</f>
        <v>0</v>
      </c>
      <c r="AK21" s="12">
        <f>IF('Resumen de Gestión'!$H$9="Consolidado",COUNTIFS('Bd Gestión'!$V:$V,'Gestión Consolidada'!$B21,'Bd Gestión'!$W:$W,'Gestión Consolidada'!AK$15),COUNTIFS('Bd Gestión'!$V:$V,'Gestión Consolidada'!$B21,'Bd Gestión'!$W:$W,'Gestión Consolidada'!AK$15,'Bd Gestión'!$O:$O,'Resumen de Gestión'!$H$9))</f>
        <v>0</v>
      </c>
      <c r="AL21" s="12">
        <f>IF('Resumen de Gestión'!$H$9="Consolidado",COUNTIFS('Bd Gestión'!$V:$V,'Gestión Consolidada'!$B21,'Bd Gestión'!$W:$W,'Gestión Consolidada'!AL$15),COUNTIFS('Bd Gestión'!$V:$V,'Gestión Consolidada'!$B21,'Bd Gestión'!$W:$W,'Gestión Consolidada'!AL$15,'Bd Gestión'!$O:$O,'Resumen de Gestión'!$H$9))</f>
        <v>0</v>
      </c>
      <c r="AM21" s="12">
        <f>IF('Resumen de Gestión'!$H$9="Consolidado",COUNTIFS('Bd Gestión'!$V:$V,'Gestión Consolidada'!$B21,'Bd Gestión'!$W:$W,'Gestión Consolidada'!AM$15),COUNTIFS('Bd Gestión'!$V:$V,'Gestión Consolidada'!$B21,'Bd Gestión'!$W:$W,'Gestión Consolidada'!AM$15,'Bd Gestión'!$O:$O,'Resumen de Gestión'!$H$9))</f>
        <v>0</v>
      </c>
      <c r="AN21" s="12">
        <f>IF('Resumen de Gestión'!$H$9="Consolidado",COUNTIFS('Bd Gestión'!$V:$V,'Gestión Consolidada'!$B21,'Bd Gestión'!$W:$W,'Gestión Consolidada'!AN$15),COUNTIFS('Bd Gestión'!$V:$V,'Gestión Consolidada'!$B21,'Bd Gestión'!$W:$W,'Gestión Consolidada'!AN$15,'Bd Gestión'!$O:$O,'Resumen de Gestión'!$H$9))</f>
        <v>0</v>
      </c>
    </row>
    <row r="22" spans="2:40" hidden="1" x14ac:dyDescent="0.25">
      <c r="B22" s="70" t="s">
        <v>98</v>
      </c>
      <c r="C22" s="63"/>
      <c r="D22" s="67">
        <f>IF('Resumen de Gestión'!$H$9="Consolidado",COUNTIF('Bd Gestión'!$V:$V,'Gestión Consolidada'!$B22),COUNTIFS('Bd Gestión'!$V:$V,'Gestión Consolidada'!B22,'Bd Gestión'!$O:$O,'Resumen de Gestión'!$H$9))</f>
        <v>0</v>
      </c>
      <c r="E22" s="68">
        <f t="shared" si="26"/>
        <v>0</v>
      </c>
      <c r="F22" s="3"/>
      <c r="G22" s="3"/>
      <c r="H22" s="67">
        <f>IF('Resumen de Gestión'!$H$9="Consolidado",COUNTIFS('Bd Gestión'!$V:$V,'Gestión Consolidada'!$B22,'Bd Gestión'!$W:$W,'Gestión Consolidada'!H$15),COUNTIFS('Bd Gestión'!$V:$V,'Gestión Consolidada'!$B22,'Bd Gestión'!$W:$W,'Gestión Consolidada'!H$15,'Bd Gestión'!$O:$O,'Resumen de Gestión'!$H$9))</f>
        <v>0</v>
      </c>
      <c r="I22" s="67">
        <f>IF('Resumen de Gestión'!$H$9="Consolidado",COUNTIFS('Bd Gestión'!$V:$V,'Gestión Consolidada'!$B22,'Bd Gestión'!$W:$W,'Gestión Consolidada'!I$15),COUNTIFS('Bd Gestión'!$V:$V,'Gestión Consolidada'!$B22,'Bd Gestión'!$W:$W,'Gestión Consolidada'!I$15,'Bd Gestión'!$O:$O,'Resumen de Gestión'!$H$9))</f>
        <v>0</v>
      </c>
      <c r="J22" s="67">
        <f>IF('Resumen de Gestión'!$H$9="Consolidado",COUNTIFS('Bd Gestión'!$V:$V,'Gestión Consolidada'!$B22,'Bd Gestión'!$W:$W,'Gestión Consolidada'!J$15),COUNTIFS('Bd Gestión'!$V:$V,'Gestión Consolidada'!$B22,'Bd Gestión'!$W:$W,'Gestión Consolidada'!J$15,'Bd Gestión'!$O:$O,'Resumen de Gestión'!$H$9))</f>
        <v>0</v>
      </c>
      <c r="K22" s="67">
        <f>IF('Resumen de Gestión'!$H$9="Consolidado",COUNTIFS('Bd Gestión'!$V:$V,'Gestión Consolidada'!$B22,'Bd Gestión'!$W:$W,'Gestión Consolidada'!K$15),COUNTIFS('Bd Gestión'!$V:$V,'Gestión Consolidada'!$B22,'Bd Gestión'!$W:$W,'Gestión Consolidada'!K$15,'Bd Gestión'!$O:$O,'Resumen de Gestión'!$H$9))</f>
        <v>0</v>
      </c>
      <c r="L22" s="67">
        <f>IF('Resumen de Gestión'!$H$9="Consolidado",COUNTIFS('Bd Gestión'!$V:$V,'Gestión Consolidada'!$B22,'Bd Gestión'!$W:$W,'Gestión Consolidada'!L$15),COUNTIFS('Bd Gestión'!$V:$V,'Gestión Consolidada'!$B22,'Bd Gestión'!$W:$W,'Gestión Consolidada'!L$15,'Bd Gestión'!$O:$O,'Resumen de Gestión'!$H$9))</f>
        <v>0</v>
      </c>
      <c r="M22" s="67">
        <f>IF('Resumen de Gestión'!$H$9="Consolidado",COUNTIFS('Bd Gestión'!$V:$V,'Gestión Consolidada'!$B22,'Bd Gestión'!$W:$W,'Gestión Consolidada'!M$15),COUNTIFS('Bd Gestión'!$V:$V,'Gestión Consolidada'!$B22,'Bd Gestión'!$W:$W,'Gestión Consolidada'!M$15,'Bd Gestión'!$O:$O,'Resumen de Gestión'!$H$9))</f>
        <v>0</v>
      </c>
      <c r="N22" s="67">
        <f>IF('Resumen de Gestión'!$H$9="Consolidado",COUNTIFS('Bd Gestión'!$V:$V,'Gestión Consolidada'!$B22,'Bd Gestión'!$W:$W,'Gestión Consolidada'!N$15),COUNTIFS('Bd Gestión'!$V:$V,'Gestión Consolidada'!$B22,'Bd Gestión'!$W:$W,'Gestión Consolidada'!N$15,'Bd Gestión'!$O:$O,'Resumen de Gestión'!$H$9))</f>
        <v>0</v>
      </c>
      <c r="O22" s="67">
        <f>IF('Resumen de Gestión'!$H$9="Consolidado",COUNTIFS('Bd Gestión'!$V:$V,'Gestión Consolidada'!$B22,'Bd Gestión'!$W:$W,'Gestión Consolidada'!O$15),COUNTIFS('Bd Gestión'!$V:$V,'Gestión Consolidada'!$B22,'Bd Gestión'!$W:$W,'Gestión Consolidada'!O$15,'Bd Gestión'!$O:$O,'Resumen de Gestión'!$H$9))</f>
        <v>0</v>
      </c>
      <c r="P22" s="67">
        <f>IF('Resumen de Gestión'!$H$9="Consolidado",COUNTIFS('Bd Gestión'!$V:$V,'Gestión Consolidada'!$B22,'Bd Gestión'!$W:$W,'Gestión Consolidada'!P$15),COUNTIFS('Bd Gestión'!$V:$V,'Gestión Consolidada'!$B22,'Bd Gestión'!$W:$W,'Gestión Consolidada'!P$15,'Bd Gestión'!$O:$O,'Resumen de Gestión'!$H$9))</f>
        <v>0</v>
      </c>
      <c r="Q22" s="67">
        <f>IF('Resumen de Gestión'!$H$9="Consolidado",COUNTIFS('Bd Gestión'!$V:$V,'Gestión Consolidada'!$B22,'Bd Gestión'!$W:$W,'Gestión Consolidada'!Q$15),COUNTIFS('Bd Gestión'!$V:$V,'Gestión Consolidada'!$B22,'Bd Gestión'!$W:$W,'Gestión Consolidada'!Q$15,'Bd Gestión'!$O:$O,'Resumen de Gestión'!$H$9))</f>
        <v>0</v>
      </c>
      <c r="R22" s="67">
        <f>IF('Resumen de Gestión'!$H$9="Consolidado",COUNTIFS('Bd Gestión'!$V:$V,'Gestión Consolidada'!$B22,'Bd Gestión'!$W:$W,'Gestión Consolidada'!R$15),COUNTIFS('Bd Gestión'!$V:$V,'Gestión Consolidada'!$B22,'Bd Gestión'!$W:$W,'Gestión Consolidada'!R$15,'Bd Gestión'!$O:$O,'Resumen de Gestión'!$H$9))</f>
        <v>0</v>
      </c>
      <c r="S22" s="67">
        <f>IF('Resumen de Gestión'!$H$9="Consolidado",COUNTIFS('Bd Gestión'!$V:$V,'Gestión Consolidada'!$B22,'Bd Gestión'!$W:$W,'Gestión Consolidada'!S$15),COUNTIFS('Bd Gestión'!$V:$V,'Gestión Consolidada'!$B22,'Bd Gestión'!$W:$W,'Gestión Consolidada'!S$15,'Bd Gestión'!$O:$O,'Resumen de Gestión'!$H$9))</f>
        <v>0</v>
      </c>
      <c r="T22" s="67">
        <f>IF('Resumen de Gestión'!$H$9="Consolidado",COUNTIFS('Bd Gestión'!$V:$V,'Gestión Consolidada'!$B22,'Bd Gestión'!$W:$W,'Gestión Consolidada'!T$15),COUNTIFS('Bd Gestión'!$V:$V,'Gestión Consolidada'!$B22,'Bd Gestión'!$W:$W,'Gestión Consolidada'!T$15,'Bd Gestión'!$O:$O,'Resumen de Gestión'!$H$9))</f>
        <v>0</v>
      </c>
      <c r="U22" s="67">
        <f>IF('Resumen de Gestión'!$H$9="Consolidado",COUNTIFS('Bd Gestión'!$V:$V,'Gestión Consolidada'!$B22,'Bd Gestión'!$W:$W,'Gestión Consolidada'!U$15),COUNTIFS('Bd Gestión'!$V:$V,'Gestión Consolidada'!$B22,'Bd Gestión'!$W:$W,'Gestión Consolidada'!U$15,'Bd Gestión'!$O:$O,'Resumen de Gestión'!$H$9))</f>
        <v>0</v>
      </c>
      <c r="V22" s="67">
        <f>IF('Resumen de Gestión'!$H$9="Consolidado",COUNTIFS('Bd Gestión'!$V:$V,'Gestión Consolidada'!$B22,'Bd Gestión'!$W:$W,'Gestión Consolidada'!V$15),COUNTIFS('Bd Gestión'!$V:$V,'Gestión Consolidada'!$B22,'Bd Gestión'!$W:$W,'Gestión Consolidada'!V$15,'Bd Gestión'!$O:$O,'Resumen de Gestión'!$H$9))</f>
        <v>0</v>
      </c>
      <c r="W22" s="67">
        <f>IF('Resumen de Gestión'!$H$9="Consolidado",COUNTIFS('Bd Gestión'!$V:$V,'Gestión Consolidada'!$B22,'Bd Gestión'!$W:$W,'Gestión Consolidada'!W$15),COUNTIFS('Bd Gestión'!$V:$V,'Gestión Consolidada'!$B22,'Bd Gestión'!$W:$W,'Gestión Consolidada'!W$15,'Bd Gestión'!$O:$O,'Resumen de Gestión'!$H$9))</f>
        <v>0</v>
      </c>
      <c r="X22" s="67">
        <f>IF('Resumen de Gestión'!$H$9="Consolidado",COUNTIFS('Bd Gestión'!$V:$V,'Gestión Consolidada'!$B22,'Bd Gestión'!$W:$W,'Gestión Consolidada'!X$15),COUNTIFS('Bd Gestión'!$V:$V,'Gestión Consolidada'!$B22,'Bd Gestión'!$W:$W,'Gestión Consolidada'!X$15,'Bd Gestión'!$O:$O,'Resumen de Gestión'!$H$9))</f>
        <v>0</v>
      </c>
      <c r="Y22" s="67">
        <f>IF('Resumen de Gestión'!$H$9="Consolidado",COUNTIFS('Bd Gestión'!$V:$V,'Gestión Consolidada'!$B22,'Bd Gestión'!$W:$W,'Gestión Consolidada'!Y$15),COUNTIFS('Bd Gestión'!$V:$V,'Gestión Consolidada'!$B22,'Bd Gestión'!$W:$W,'Gestión Consolidada'!Y$15,'Bd Gestión'!$O:$O,'Resumen de Gestión'!$H$9))</f>
        <v>0</v>
      </c>
      <c r="Z22" s="67">
        <f>IF('Resumen de Gestión'!$H$9="Consolidado",COUNTIFS('Bd Gestión'!$V:$V,'Gestión Consolidada'!$B22,'Bd Gestión'!$W:$W,'Gestión Consolidada'!Z$15),COUNTIFS('Bd Gestión'!$V:$V,'Gestión Consolidada'!$B22,'Bd Gestión'!$W:$W,'Gestión Consolidada'!Z$15,'Bd Gestión'!$O:$O,'Resumen de Gestión'!$H$9))</f>
        <v>0</v>
      </c>
      <c r="AA22" s="67">
        <f>IF('Resumen de Gestión'!$H$9="Consolidado",COUNTIFS('Bd Gestión'!$V:$V,'Gestión Consolidada'!$B22,'Bd Gestión'!$W:$W,'Gestión Consolidada'!AA$15),COUNTIFS('Bd Gestión'!$V:$V,'Gestión Consolidada'!$B22,'Bd Gestión'!$W:$W,'Gestión Consolidada'!AA$15,'Bd Gestión'!$O:$O,'Resumen de Gestión'!$H$9))</f>
        <v>0</v>
      </c>
      <c r="AB22" s="67">
        <f>IF('Resumen de Gestión'!$H$9="Consolidado",COUNTIFS('Bd Gestión'!$V:$V,'Gestión Consolidada'!$B22,'Bd Gestión'!$W:$W,'Gestión Consolidada'!AB$15),COUNTIFS('Bd Gestión'!$V:$V,'Gestión Consolidada'!$B22,'Bd Gestión'!$W:$W,'Gestión Consolidada'!AB$15,'Bd Gestión'!$O:$O,'Resumen de Gestión'!$H$9))</f>
        <v>0</v>
      </c>
      <c r="AC22" s="67">
        <f>IF('Resumen de Gestión'!$H$9="Consolidado",COUNTIFS('Bd Gestión'!$V:$V,'Gestión Consolidada'!$B22,'Bd Gestión'!$W:$W,'Gestión Consolidada'!AC$15),COUNTIFS('Bd Gestión'!$V:$V,'Gestión Consolidada'!$B22,'Bd Gestión'!$W:$W,'Gestión Consolidada'!AC$15,'Bd Gestión'!$O:$O,'Resumen de Gestión'!$H$9))</f>
        <v>0</v>
      </c>
      <c r="AD22" s="12">
        <f>IF('Resumen de Gestión'!$H$9="Consolidado",COUNTIFS('Bd Gestión'!$V:$V,'Gestión Consolidada'!$B22,'Bd Gestión'!$W:$W,'Gestión Consolidada'!AD$15),COUNTIFS('Bd Gestión'!$V:$V,'Gestión Consolidada'!$B22,'Bd Gestión'!$W:$W,'Gestión Consolidada'!AD$15,'Bd Gestión'!$O:$O,'Resumen de Gestión'!$H$9))</f>
        <v>0</v>
      </c>
      <c r="AE22" s="12">
        <f>IF('Resumen de Gestión'!$H$9="Consolidado",COUNTIFS('Bd Gestión'!$V:$V,'Gestión Consolidada'!$B22,'Bd Gestión'!$W:$W,'Gestión Consolidada'!AE$15),COUNTIFS('Bd Gestión'!$V:$V,'Gestión Consolidada'!$B22,'Bd Gestión'!$W:$W,'Gestión Consolidada'!AE$15,'Bd Gestión'!$O:$O,'Resumen de Gestión'!$H$9))</f>
        <v>0</v>
      </c>
      <c r="AF22" s="12">
        <f>IF('Resumen de Gestión'!$H$9="Consolidado",COUNTIFS('Bd Gestión'!$V:$V,'Gestión Consolidada'!$B22,'Bd Gestión'!$W:$W,'Gestión Consolidada'!AF$15),COUNTIFS('Bd Gestión'!$V:$V,'Gestión Consolidada'!$B22,'Bd Gestión'!$W:$W,'Gestión Consolidada'!AF$15,'Bd Gestión'!$O:$O,'Resumen de Gestión'!$H$9))</f>
        <v>0</v>
      </c>
      <c r="AG22" s="12">
        <f>IF('Resumen de Gestión'!$H$9="Consolidado",COUNTIFS('Bd Gestión'!$V:$V,'Gestión Consolidada'!$B22,'Bd Gestión'!$W:$W,'Gestión Consolidada'!AG$15),COUNTIFS('Bd Gestión'!$V:$V,'Gestión Consolidada'!$B22,'Bd Gestión'!$W:$W,'Gestión Consolidada'!AG$15,'Bd Gestión'!$O:$O,'Resumen de Gestión'!$H$9))</f>
        <v>0</v>
      </c>
      <c r="AH22" s="12">
        <f>IF('Resumen de Gestión'!$H$9="Consolidado",COUNTIFS('Bd Gestión'!$V:$V,'Gestión Consolidada'!$B22,'Bd Gestión'!$W:$W,'Gestión Consolidada'!AH$15),COUNTIFS('Bd Gestión'!$V:$V,'Gestión Consolidada'!$B22,'Bd Gestión'!$W:$W,'Gestión Consolidada'!AH$15,'Bd Gestión'!$O:$O,'Resumen de Gestión'!$H$9))</f>
        <v>0</v>
      </c>
      <c r="AI22" s="12">
        <f>IF('Resumen de Gestión'!$H$9="Consolidado",COUNTIFS('Bd Gestión'!$V:$V,'Gestión Consolidada'!$B22,'Bd Gestión'!$W:$W,'Gestión Consolidada'!AI$15),COUNTIFS('Bd Gestión'!$V:$V,'Gestión Consolidada'!$B22,'Bd Gestión'!$W:$W,'Gestión Consolidada'!AI$15,'Bd Gestión'!$O:$O,'Resumen de Gestión'!$H$9))</f>
        <v>0</v>
      </c>
      <c r="AJ22" s="12">
        <f>IF('Resumen de Gestión'!$H$9="Consolidado",COUNTIFS('Bd Gestión'!$V:$V,'Gestión Consolidada'!$B22,'Bd Gestión'!$W:$W,'Gestión Consolidada'!AJ$15),COUNTIFS('Bd Gestión'!$V:$V,'Gestión Consolidada'!$B22,'Bd Gestión'!$W:$W,'Gestión Consolidada'!AJ$15,'Bd Gestión'!$O:$O,'Resumen de Gestión'!$H$9))</f>
        <v>0</v>
      </c>
      <c r="AK22" s="12">
        <f>IF('Resumen de Gestión'!$H$9="Consolidado",COUNTIFS('Bd Gestión'!$V:$V,'Gestión Consolidada'!$B22,'Bd Gestión'!$W:$W,'Gestión Consolidada'!AK$15),COUNTIFS('Bd Gestión'!$V:$V,'Gestión Consolidada'!$B22,'Bd Gestión'!$W:$W,'Gestión Consolidada'!AK$15,'Bd Gestión'!$O:$O,'Resumen de Gestión'!$H$9))</f>
        <v>0</v>
      </c>
      <c r="AL22" s="12">
        <f>IF('Resumen de Gestión'!$H$9="Consolidado",COUNTIFS('Bd Gestión'!$V:$V,'Gestión Consolidada'!$B22,'Bd Gestión'!$W:$W,'Gestión Consolidada'!AL$15),COUNTIFS('Bd Gestión'!$V:$V,'Gestión Consolidada'!$B22,'Bd Gestión'!$W:$W,'Gestión Consolidada'!AL$15,'Bd Gestión'!$O:$O,'Resumen de Gestión'!$H$9))</f>
        <v>0</v>
      </c>
      <c r="AM22" s="12">
        <f>IF('Resumen de Gestión'!$H$9="Consolidado",COUNTIFS('Bd Gestión'!$V:$V,'Gestión Consolidada'!$B22,'Bd Gestión'!$W:$W,'Gestión Consolidada'!AM$15),COUNTIFS('Bd Gestión'!$V:$V,'Gestión Consolidada'!$B22,'Bd Gestión'!$W:$W,'Gestión Consolidada'!AM$15,'Bd Gestión'!$O:$O,'Resumen de Gestión'!$H$9))</f>
        <v>0</v>
      </c>
      <c r="AN22" s="12">
        <f>IF('Resumen de Gestión'!$H$9="Consolidado",COUNTIFS('Bd Gestión'!$V:$V,'Gestión Consolidada'!$B22,'Bd Gestión'!$W:$W,'Gestión Consolidada'!AN$15),COUNTIFS('Bd Gestión'!$V:$V,'Gestión Consolidada'!$B22,'Bd Gestión'!$W:$W,'Gestión Consolidada'!AN$15,'Bd Gestión'!$O:$O,'Resumen de Gestión'!$H$9))</f>
        <v>0</v>
      </c>
    </row>
    <row r="23" spans="2:40" hidden="1" x14ac:dyDescent="0.25">
      <c r="B23" s="70" t="s">
        <v>99</v>
      </c>
      <c r="C23" s="63"/>
      <c r="D23" s="67">
        <f>IF('Resumen de Gestión'!$H$9="Consolidado",COUNTIF('Bd Gestión'!$V:$V,'Gestión Consolidada'!$B23),COUNTIFS('Bd Gestión'!$V:$V,'Gestión Consolidada'!B23,'Bd Gestión'!$O:$O,'Resumen de Gestión'!$H$9))</f>
        <v>0</v>
      </c>
      <c r="E23" s="68">
        <f t="shared" si="26"/>
        <v>0</v>
      </c>
      <c r="F23" s="3"/>
      <c r="G23" s="3"/>
      <c r="H23" s="67">
        <f>IF('Resumen de Gestión'!$H$9="Consolidado",COUNTIFS('Bd Gestión'!$V:$V,'Gestión Consolidada'!$B23,'Bd Gestión'!$W:$W,'Gestión Consolidada'!H$15),COUNTIFS('Bd Gestión'!$V:$V,'Gestión Consolidada'!$B23,'Bd Gestión'!$W:$W,'Gestión Consolidada'!H$15,'Bd Gestión'!$O:$O,'Resumen de Gestión'!$H$9))</f>
        <v>0</v>
      </c>
      <c r="I23" s="67">
        <f>IF('Resumen de Gestión'!$H$9="Consolidado",COUNTIFS('Bd Gestión'!$V:$V,'Gestión Consolidada'!$B23,'Bd Gestión'!$W:$W,'Gestión Consolidada'!I$15),COUNTIFS('Bd Gestión'!$V:$V,'Gestión Consolidada'!$B23,'Bd Gestión'!$W:$W,'Gestión Consolidada'!I$15,'Bd Gestión'!$O:$O,'Resumen de Gestión'!$H$9))</f>
        <v>0</v>
      </c>
      <c r="J23" s="67">
        <f>IF('Resumen de Gestión'!$H$9="Consolidado",COUNTIFS('Bd Gestión'!$V:$V,'Gestión Consolidada'!$B23,'Bd Gestión'!$W:$W,'Gestión Consolidada'!J$15),COUNTIFS('Bd Gestión'!$V:$V,'Gestión Consolidada'!$B23,'Bd Gestión'!$W:$W,'Gestión Consolidada'!J$15,'Bd Gestión'!$O:$O,'Resumen de Gestión'!$H$9))</f>
        <v>0</v>
      </c>
      <c r="K23" s="67">
        <f>IF('Resumen de Gestión'!$H$9="Consolidado",COUNTIFS('Bd Gestión'!$V:$V,'Gestión Consolidada'!$B23,'Bd Gestión'!$W:$W,'Gestión Consolidada'!K$15),COUNTIFS('Bd Gestión'!$V:$V,'Gestión Consolidada'!$B23,'Bd Gestión'!$W:$W,'Gestión Consolidada'!K$15,'Bd Gestión'!$O:$O,'Resumen de Gestión'!$H$9))</f>
        <v>0</v>
      </c>
      <c r="L23" s="67">
        <f>IF('Resumen de Gestión'!$H$9="Consolidado",COUNTIFS('Bd Gestión'!$V:$V,'Gestión Consolidada'!$B23,'Bd Gestión'!$W:$W,'Gestión Consolidada'!L$15),COUNTIFS('Bd Gestión'!$V:$V,'Gestión Consolidada'!$B23,'Bd Gestión'!$W:$W,'Gestión Consolidada'!L$15,'Bd Gestión'!$O:$O,'Resumen de Gestión'!$H$9))</f>
        <v>0</v>
      </c>
      <c r="M23" s="67">
        <f>IF('Resumen de Gestión'!$H$9="Consolidado",COUNTIFS('Bd Gestión'!$V:$V,'Gestión Consolidada'!$B23,'Bd Gestión'!$W:$W,'Gestión Consolidada'!M$15),COUNTIFS('Bd Gestión'!$V:$V,'Gestión Consolidada'!$B23,'Bd Gestión'!$W:$W,'Gestión Consolidada'!M$15,'Bd Gestión'!$O:$O,'Resumen de Gestión'!$H$9))</f>
        <v>0</v>
      </c>
      <c r="N23" s="67">
        <f>IF('Resumen de Gestión'!$H$9="Consolidado",COUNTIFS('Bd Gestión'!$V:$V,'Gestión Consolidada'!$B23,'Bd Gestión'!$W:$W,'Gestión Consolidada'!N$15),COUNTIFS('Bd Gestión'!$V:$V,'Gestión Consolidada'!$B23,'Bd Gestión'!$W:$W,'Gestión Consolidada'!N$15,'Bd Gestión'!$O:$O,'Resumen de Gestión'!$H$9))</f>
        <v>0</v>
      </c>
      <c r="O23" s="67">
        <f>IF('Resumen de Gestión'!$H$9="Consolidado",COUNTIFS('Bd Gestión'!$V:$V,'Gestión Consolidada'!$B23,'Bd Gestión'!$W:$W,'Gestión Consolidada'!O$15),COUNTIFS('Bd Gestión'!$V:$V,'Gestión Consolidada'!$B23,'Bd Gestión'!$W:$W,'Gestión Consolidada'!O$15,'Bd Gestión'!$O:$O,'Resumen de Gestión'!$H$9))</f>
        <v>0</v>
      </c>
      <c r="P23" s="67">
        <f>IF('Resumen de Gestión'!$H$9="Consolidado",COUNTIFS('Bd Gestión'!$V:$V,'Gestión Consolidada'!$B23,'Bd Gestión'!$W:$W,'Gestión Consolidada'!P$15),COUNTIFS('Bd Gestión'!$V:$V,'Gestión Consolidada'!$B23,'Bd Gestión'!$W:$W,'Gestión Consolidada'!P$15,'Bd Gestión'!$O:$O,'Resumen de Gestión'!$H$9))</f>
        <v>0</v>
      </c>
      <c r="Q23" s="67">
        <f>IF('Resumen de Gestión'!$H$9="Consolidado",COUNTIFS('Bd Gestión'!$V:$V,'Gestión Consolidada'!$B23,'Bd Gestión'!$W:$W,'Gestión Consolidada'!Q$15),COUNTIFS('Bd Gestión'!$V:$V,'Gestión Consolidada'!$B23,'Bd Gestión'!$W:$W,'Gestión Consolidada'!Q$15,'Bd Gestión'!$O:$O,'Resumen de Gestión'!$H$9))</f>
        <v>0</v>
      </c>
      <c r="R23" s="67">
        <f>IF('Resumen de Gestión'!$H$9="Consolidado",COUNTIFS('Bd Gestión'!$V:$V,'Gestión Consolidada'!$B23,'Bd Gestión'!$W:$W,'Gestión Consolidada'!R$15),COUNTIFS('Bd Gestión'!$V:$V,'Gestión Consolidada'!$B23,'Bd Gestión'!$W:$W,'Gestión Consolidada'!R$15,'Bd Gestión'!$O:$O,'Resumen de Gestión'!$H$9))</f>
        <v>0</v>
      </c>
      <c r="S23" s="67">
        <f>IF('Resumen de Gestión'!$H$9="Consolidado",COUNTIFS('Bd Gestión'!$V:$V,'Gestión Consolidada'!$B23,'Bd Gestión'!$W:$W,'Gestión Consolidada'!S$15),COUNTIFS('Bd Gestión'!$V:$V,'Gestión Consolidada'!$B23,'Bd Gestión'!$W:$W,'Gestión Consolidada'!S$15,'Bd Gestión'!$O:$O,'Resumen de Gestión'!$H$9))</f>
        <v>0</v>
      </c>
      <c r="T23" s="67">
        <f>IF('Resumen de Gestión'!$H$9="Consolidado",COUNTIFS('Bd Gestión'!$V:$V,'Gestión Consolidada'!$B23,'Bd Gestión'!$W:$W,'Gestión Consolidada'!T$15),COUNTIFS('Bd Gestión'!$V:$V,'Gestión Consolidada'!$B23,'Bd Gestión'!$W:$W,'Gestión Consolidada'!T$15,'Bd Gestión'!$O:$O,'Resumen de Gestión'!$H$9))</f>
        <v>0</v>
      </c>
      <c r="U23" s="67">
        <f>IF('Resumen de Gestión'!$H$9="Consolidado",COUNTIFS('Bd Gestión'!$V:$V,'Gestión Consolidada'!$B23,'Bd Gestión'!$W:$W,'Gestión Consolidada'!U$15),COUNTIFS('Bd Gestión'!$V:$V,'Gestión Consolidada'!$B23,'Bd Gestión'!$W:$W,'Gestión Consolidada'!U$15,'Bd Gestión'!$O:$O,'Resumen de Gestión'!$H$9))</f>
        <v>0</v>
      </c>
      <c r="V23" s="67">
        <f>IF('Resumen de Gestión'!$H$9="Consolidado",COUNTIFS('Bd Gestión'!$V:$V,'Gestión Consolidada'!$B23,'Bd Gestión'!$W:$W,'Gestión Consolidada'!V$15),COUNTIFS('Bd Gestión'!$V:$V,'Gestión Consolidada'!$B23,'Bd Gestión'!$W:$W,'Gestión Consolidada'!V$15,'Bd Gestión'!$O:$O,'Resumen de Gestión'!$H$9))</f>
        <v>0</v>
      </c>
      <c r="W23" s="67">
        <f>IF('Resumen de Gestión'!$H$9="Consolidado",COUNTIFS('Bd Gestión'!$V:$V,'Gestión Consolidada'!$B23,'Bd Gestión'!$W:$W,'Gestión Consolidada'!W$15),COUNTIFS('Bd Gestión'!$V:$V,'Gestión Consolidada'!$B23,'Bd Gestión'!$W:$W,'Gestión Consolidada'!W$15,'Bd Gestión'!$O:$O,'Resumen de Gestión'!$H$9))</f>
        <v>0</v>
      </c>
      <c r="X23" s="67">
        <f>IF('Resumen de Gestión'!$H$9="Consolidado",COUNTIFS('Bd Gestión'!$V:$V,'Gestión Consolidada'!$B23,'Bd Gestión'!$W:$W,'Gestión Consolidada'!X$15),COUNTIFS('Bd Gestión'!$V:$V,'Gestión Consolidada'!$B23,'Bd Gestión'!$W:$W,'Gestión Consolidada'!X$15,'Bd Gestión'!$O:$O,'Resumen de Gestión'!$H$9))</f>
        <v>0</v>
      </c>
      <c r="Y23" s="67">
        <f>IF('Resumen de Gestión'!$H$9="Consolidado",COUNTIFS('Bd Gestión'!$V:$V,'Gestión Consolidada'!$B23,'Bd Gestión'!$W:$W,'Gestión Consolidada'!Y$15),COUNTIFS('Bd Gestión'!$V:$V,'Gestión Consolidada'!$B23,'Bd Gestión'!$W:$W,'Gestión Consolidada'!Y$15,'Bd Gestión'!$O:$O,'Resumen de Gestión'!$H$9))</f>
        <v>0</v>
      </c>
      <c r="Z23" s="67">
        <f>IF('Resumen de Gestión'!$H$9="Consolidado",COUNTIFS('Bd Gestión'!$V:$V,'Gestión Consolidada'!$B23,'Bd Gestión'!$W:$W,'Gestión Consolidada'!Z$15),COUNTIFS('Bd Gestión'!$V:$V,'Gestión Consolidada'!$B23,'Bd Gestión'!$W:$W,'Gestión Consolidada'!Z$15,'Bd Gestión'!$O:$O,'Resumen de Gestión'!$H$9))</f>
        <v>0</v>
      </c>
      <c r="AA23" s="67">
        <f>IF('Resumen de Gestión'!$H$9="Consolidado",COUNTIFS('Bd Gestión'!$V:$V,'Gestión Consolidada'!$B23,'Bd Gestión'!$W:$W,'Gestión Consolidada'!AA$15),COUNTIFS('Bd Gestión'!$V:$V,'Gestión Consolidada'!$B23,'Bd Gestión'!$W:$W,'Gestión Consolidada'!AA$15,'Bd Gestión'!$O:$O,'Resumen de Gestión'!$H$9))</f>
        <v>0</v>
      </c>
      <c r="AB23" s="67">
        <f>IF('Resumen de Gestión'!$H$9="Consolidado",COUNTIFS('Bd Gestión'!$V:$V,'Gestión Consolidada'!$B23,'Bd Gestión'!$W:$W,'Gestión Consolidada'!AB$15),COUNTIFS('Bd Gestión'!$V:$V,'Gestión Consolidada'!$B23,'Bd Gestión'!$W:$W,'Gestión Consolidada'!AB$15,'Bd Gestión'!$O:$O,'Resumen de Gestión'!$H$9))</f>
        <v>0</v>
      </c>
      <c r="AC23" s="67">
        <f>IF('Resumen de Gestión'!$H$9="Consolidado",COUNTIFS('Bd Gestión'!$V:$V,'Gestión Consolidada'!$B23,'Bd Gestión'!$W:$W,'Gestión Consolidada'!AC$15),COUNTIFS('Bd Gestión'!$V:$V,'Gestión Consolidada'!$B23,'Bd Gestión'!$W:$W,'Gestión Consolidada'!AC$15,'Bd Gestión'!$O:$O,'Resumen de Gestión'!$H$9))</f>
        <v>0</v>
      </c>
      <c r="AD23" s="12">
        <f>IF('Resumen de Gestión'!$H$9="Consolidado",COUNTIFS('Bd Gestión'!$V:$V,'Gestión Consolidada'!$B23,'Bd Gestión'!$W:$W,'Gestión Consolidada'!AD$15),COUNTIFS('Bd Gestión'!$V:$V,'Gestión Consolidada'!$B23,'Bd Gestión'!$W:$W,'Gestión Consolidada'!AD$15,'Bd Gestión'!$O:$O,'Resumen de Gestión'!$H$9))</f>
        <v>0</v>
      </c>
      <c r="AE23" s="12">
        <f>IF('Resumen de Gestión'!$H$9="Consolidado",COUNTIFS('Bd Gestión'!$V:$V,'Gestión Consolidada'!$B23,'Bd Gestión'!$W:$W,'Gestión Consolidada'!AE$15),COUNTIFS('Bd Gestión'!$V:$V,'Gestión Consolidada'!$B23,'Bd Gestión'!$W:$W,'Gestión Consolidada'!AE$15,'Bd Gestión'!$O:$O,'Resumen de Gestión'!$H$9))</f>
        <v>0</v>
      </c>
      <c r="AF23" s="12">
        <f>IF('Resumen de Gestión'!$H$9="Consolidado",COUNTIFS('Bd Gestión'!$V:$V,'Gestión Consolidada'!$B23,'Bd Gestión'!$W:$W,'Gestión Consolidada'!AF$15),COUNTIFS('Bd Gestión'!$V:$V,'Gestión Consolidada'!$B23,'Bd Gestión'!$W:$W,'Gestión Consolidada'!AF$15,'Bd Gestión'!$O:$O,'Resumen de Gestión'!$H$9))</f>
        <v>0</v>
      </c>
      <c r="AG23" s="12">
        <f>IF('Resumen de Gestión'!$H$9="Consolidado",COUNTIFS('Bd Gestión'!$V:$V,'Gestión Consolidada'!$B23,'Bd Gestión'!$W:$W,'Gestión Consolidada'!AG$15),COUNTIFS('Bd Gestión'!$V:$V,'Gestión Consolidada'!$B23,'Bd Gestión'!$W:$W,'Gestión Consolidada'!AG$15,'Bd Gestión'!$O:$O,'Resumen de Gestión'!$H$9))</f>
        <v>0</v>
      </c>
      <c r="AH23" s="12">
        <f>IF('Resumen de Gestión'!$H$9="Consolidado",COUNTIFS('Bd Gestión'!$V:$V,'Gestión Consolidada'!$B23,'Bd Gestión'!$W:$W,'Gestión Consolidada'!AH$15),COUNTIFS('Bd Gestión'!$V:$V,'Gestión Consolidada'!$B23,'Bd Gestión'!$W:$W,'Gestión Consolidada'!AH$15,'Bd Gestión'!$O:$O,'Resumen de Gestión'!$H$9))</f>
        <v>0</v>
      </c>
      <c r="AI23" s="12">
        <f>IF('Resumen de Gestión'!$H$9="Consolidado",COUNTIFS('Bd Gestión'!$V:$V,'Gestión Consolidada'!$B23,'Bd Gestión'!$W:$W,'Gestión Consolidada'!AI$15),COUNTIFS('Bd Gestión'!$V:$V,'Gestión Consolidada'!$B23,'Bd Gestión'!$W:$W,'Gestión Consolidada'!AI$15,'Bd Gestión'!$O:$O,'Resumen de Gestión'!$H$9))</f>
        <v>0</v>
      </c>
      <c r="AJ23" s="12">
        <f>IF('Resumen de Gestión'!$H$9="Consolidado",COUNTIFS('Bd Gestión'!$V:$V,'Gestión Consolidada'!$B23,'Bd Gestión'!$W:$W,'Gestión Consolidada'!AJ$15),COUNTIFS('Bd Gestión'!$V:$V,'Gestión Consolidada'!$B23,'Bd Gestión'!$W:$W,'Gestión Consolidada'!AJ$15,'Bd Gestión'!$O:$O,'Resumen de Gestión'!$H$9))</f>
        <v>0</v>
      </c>
      <c r="AK23" s="12">
        <f>IF('Resumen de Gestión'!$H$9="Consolidado",COUNTIFS('Bd Gestión'!$V:$V,'Gestión Consolidada'!$B23,'Bd Gestión'!$W:$W,'Gestión Consolidada'!AK$15),COUNTIFS('Bd Gestión'!$V:$V,'Gestión Consolidada'!$B23,'Bd Gestión'!$W:$W,'Gestión Consolidada'!AK$15,'Bd Gestión'!$O:$O,'Resumen de Gestión'!$H$9))</f>
        <v>0</v>
      </c>
      <c r="AL23" s="12">
        <f>IF('Resumen de Gestión'!$H$9="Consolidado",COUNTIFS('Bd Gestión'!$V:$V,'Gestión Consolidada'!$B23,'Bd Gestión'!$W:$W,'Gestión Consolidada'!AL$15),COUNTIFS('Bd Gestión'!$V:$V,'Gestión Consolidada'!$B23,'Bd Gestión'!$W:$W,'Gestión Consolidada'!AL$15,'Bd Gestión'!$O:$O,'Resumen de Gestión'!$H$9))</f>
        <v>0</v>
      </c>
      <c r="AM23" s="12">
        <f>IF('Resumen de Gestión'!$H$9="Consolidado",COUNTIFS('Bd Gestión'!$V:$V,'Gestión Consolidada'!$B23,'Bd Gestión'!$W:$W,'Gestión Consolidada'!AM$15),COUNTIFS('Bd Gestión'!$V:$V,'Gestión Consolidada'!$B23,'Bd Gestión'!$W:$W,'Gestión Consolidada'!AM$15,'Bd Gestión'!$O:$O,'Resumen de Gestión'!$H$9))</f>
        <v>0</v>
      </c>
      <c r="AN23" s="12">
        <f>IF('Resumen de Gestión'!$H$9="Consolidado",COUNTIFS('Bd Gestión'!$V:$V,'Gestión Consolidada'!$B23,'Bd Gestión'!$W:$W,'Gestión Consolidada'!AN$15),COUNTIFS('Bd Gestión'!$V:$V,'Gestión Consolidada'!$B23,'Bd Gestión'!$W:$W,'Gestión Consolidada'!AN$15,'Bd Gestión'!$O:$O,'Resumen de Gestión'!$H$9))</f>
        <v>0</v>
      </c>
    </row>
    <row r="24" spans="2:40" hidden="1" x14ac:dyDescent="0.25">
      <c r="B24" s="70" t="s">
        <v>1170</v>
      </c>
      <c r="C24" s="63"/>
      <c r="D24" s="67">
        <f>IF('Resumen de Gestión'!$H$9="Consolidado",COUNTIF('Bd Gestión'!$V:$V,'Gestión Consolidada'!$B24),COUNTIFS('Bd Gestión'!$V:$V,'Gestión Consolidada'!B24,'Bd Gestión'!$O:$O,'Resumen de Gestión'!$H$9))</f>
        <v>0</v>
      </c>
      <c r="E24" s="68">
        <f t="shared" ref="E24" si="27">IFERROR(D24/$D$17,0)</f>
        <v>0</v>
      </c>
      <c r="F24" s="3"/>
      <c r="G24" s="3"/>
      <c r="H24" s="67">
        <f>IF('Resumen de Gestión'!$H$9="Consolidado",COUNTIFS('Bd Gestión'!$V:$V,'Gestión Consolidada'!$B24,'Bd Gestión'!$W:$W,'Gestión Consolidada'!H$15),COUNTIFS('Bd Gestión'!$V:$V,'Gestión Consolidada'!$B24,'Bd Gestión'!$W:$W,'Gestión Consolidada'!H$15,'Bd Gestión'!$O:$O,'Resumen de Gestión'!$H$9))</f>
        <v>0</v>
      </c>
      <c r="I24" s="67">
        <f>IF('Resumen de Gestión'!$H$9="Consolidado",COUNTIFS('Bd Gestión'!$V:$V,'Gestión Consolidada'!$B24,'Bd Gestión'!$W:$W,'Gestión Consolidada'!I$15),COUNTIFS('Bd Gestión'!$V:$V,'Gestión Consolidada'!$B24,'Bd Gestión'!$W:$W,'Gestión Consolidada'!I$15,'Bd Gestión'!$O:$O,'Resumen de Gestión'!$H$9))</f>
        <v>0</v>
      </c>
      <c r="J24" s="67">
        <f>IF('Resumen de Gestión'!$H$9="Consolidado",COUNTIFS('Bd Gestión'!$V:$V,'Gestión Consolidada'!$B24,'Bd Gestión'!$W:$W,'Gestión Consolidada'!J$15),COUNTIFS('Bd Gestión'!$V:$V,'Gestión Consolidada'!$B24,'Bd Gestión'!$W:$W,'Gestión Consolidada'!J$15,'Bd Gestión'!$O:$O,'Resumen de Gestión'!$H$9))</f>
        <v>0</v>
      </c>
      <c r="K24" s="67">
        <f>IF('Resumen de Gestión'!$H$9="Consolidado",COUNTIFS('Bd Gestión'!$V:$V,'Gestión Consolidada'!$B24,'Bd Gestión'!$W:$W,'Gestión Consolidada'!K$15),COUNTIFS('Bd Gestión'!$V:$V,'Gestión Consolidada'!$B24,'Bd Gestión'!$W:$W,'Gestión Consolidada'!K$15,'Bd Gestión'!$O:$O,'Resumen de Gestión'!$H$9))</f>
        <v>0</v>
      </c>
      <c r="L24" s="67">
        <f>IF('Resumen de Gestión'!$H$9="Consolidado",COUNTIFS('Bd Gestión'!$V:$V,'Gestión Consolidada'!$B24,'Bd Gestión'!$W:$W,'Gestión Consolidada'!L$15),COUNTIFS('Bd Gestión'!$V:$V,'Gestión Consolidada'!$B24,'Bd Gestión'!$W:$W,'Gestión Consolidada'!L$15,'Bd Gestión'!$O:$O,'Resumen de Gestión'!$H$9))</f>
        <v>0</v>
      </c>
      <c r="M24" s="67">
        <f>IF('Resumen de Gestión'!$H$9="Consolidado",COUNTIFS('Bd Gestión'!$V:$V,'Gestión Consolidada'!$B24,'Bd Gestión'!$W:$W,'Gestión Consolidada'!M$15),COUNTIFS('Bd Gestión'!$V:$V,'Gestión Consolidada'!$B24,'Bd Gestión'!$W:$W,'Gestión Consolidada'!M$15,'Bd Gestión'!$O:$O,'Resumen de Gestión'!$H$9))</f>
        <v>0</v>
      </c>
      <c r="N24" s="67">
        <f>IF('Resumen de Gestión'!$H$9="Consolidado",COUNTIFS('Bd Gestión'!$V:$V,'Gestión Consolidada'!$B24,'Bd Gestión'!$W:$W,'Gestión Consolidada'!N$15),COUNTIFS('Bd Gestión'!$V:$V,'Gestión Consolidada'!$B24,'Bd Gestión'!$W:$W,'Gestión Consolidada'!N$15,'Bd Gestión'!$O:$O,'Resumen de Gestión'!$H$9))</f>
        <v>0</v>
      </c>
      <c r="O24" s="67">
        <f>IF('Resumen de Gestión'!$H$9="Consolidado",COUNTIFS('Bd Gestión'!$V:$V,'Gestión Consolidada'!$B24,'Bd Gestión'!$W:$W,'Gestión Consolidada'!O$15),COUNTIFS('Bd Gestión'!$V:$V,'Gestión Consolidada'!$B24,'Bd Gestión'!$W:$W,'Gestión Consolidada'!O$15,'Bd Gestión'!$O:$O,'Resumen de Gestión'!$H$9))</f>
        <v>0</v>
      </c>
      <c r="P24" s="67">
        <f>IF('Resumen de Gestión'!$H$9="Consolidado",COUNTIFS('Bd Gestión'!$V:$V,'Gestión Consolidada'!$B24,'Bd Gestión'!$W:$W,'Gestión Consolidada'!P$15),COUNTIFS('Bd Gestión'!$V:$V,'Gestión Consolidada'!$B24,'Bd Gestión'!$W:$W,'Gestión Consolidada'!P$15,'Bd Gestión'!$O:$O,'Resumen de Gestión'!$H$9))</f>
        <v>0</v>
      </c>
      <c r="Q24" s="67">
        <f>IF('Resumen de Gestión'!$H$9="Consolidado",COUNTIFS('Bd Gestión'!$V:$V,'Gestión Consolidada'!$B24,'Bd Gestión'!$W:$W,'Gestión Consolidada'!Q$15),COUNTIFS('Bd Gestión'!$V:$V,'Gestión Consolidada'!$B24,'Bd Gestión'!$W:$W,'Gestión Consolidada'!Q$15,'Bd Gestión'!$O:$O,'Resumen de Gestión'!$H$9))</f>
        <v>0</v>
      </c>
      <c r="R24" s="67">
        <f>IF('Resumen de Gestión'!$H$9="Consolidado",COUNTIFS('Bd Gestión'!$V:$V,'Gestión Consolidada'!$B24,'Bd Gestión'!$W:$W,'Gestión Consolidada'!R$15),COUNTIFS('Bd Gestión'!$V:$V,'Gestión Consolidada'!$B24,'Bd Gestión'!$W:$W,'Gestión Consolidada'!R$15,'Bd Gestión'!$O:$O,'Resumen de Gestión'!$H$9))</f>
        <v>0</v>
      </c>
      <c r="S24" s="67">
        <f>IF('Resumen de Gestión'!$H$9="Consolidado",COUNTIFS('Bd Gestión'!$V:$V,'Gestión Consolidada'!$B24,'Bd Gestión'!$W:$W,'Gestión Consolidada'!S$15),COUNTIFS('Bd Gestión'!$V:$V,'Gestión Consolidada'!$B24,'Bd Gestión'!$W:$W,'Gestión Consolidada'!S$15,'Bd Gestión'!$O:$O,'Resumen de Gestión'!$H$9))</f>
        <v>0</v>
      </c>
      <c r="T24" s="67">
        <f>IF('Resumen de Gestión'!$H$9="Consolidado",COUNTIFS('Bd Gestión'!$V:$V,'Gestión Consolidada'!$B24,'Bd Gestión'!$W:$W,'Gestión Consolidada'!T$15),COUNTIFS('Bd Gestión'!$V:$V,'Gestión Consolidada'!$B24,'Bd Gestión'!$W:$W,'Gestión Consolidada'!T$15,'Bd Gestión'!$O:$O,'Resumen de Gestión'!$H$9))</f>
        <v>0</v>
      </c>
      <c r="U24" s="67">
        <f>IF('Resumen de Gestión'!$H$9="Consolidado",COUNTIFS('Bd Gestión'!$V:$V,'Gestión Consolidada'!$B24,'Bd Gestión'!$W:$W,'Gestión Consolidada'!U$15),COUNTIFS('Bd Gestión'!$V:$V,'Gestión Consolidada'!$B24,'Bd Gestión'!$W:$W,'Gestión Consolidada'!U$15,'Bd Gestión'!$O:$O,'Resumen de Gestión'!$H$9))</f>
        <v>0</v>
      </c>
      <c r="V24" s="67">
        <f>IF('Resumen de Gestión'!$H$9="Consolidado",COUNTIFS('Bd Gestión'!$V:$V,'Gestión Consolidada'!$B24,'Bd Gestión'!$W:$W,'Gestión Consolidada'!V$15),COUNTIFS('Bd Gestión'!$V:$V,'Gestión Consolidada'!$B24,'Bd Gestión'!$W:$W,'Gestión Consolidada'!V$15,'Bd Gestión'!$O:$O,'Resumen de Gestión'!$H$9))</f>
        <v>0</v>
      </c>
      <c r="W24" s="67">
        <f>IF('Resumen de Gestión'!$H$9="Consolidado",COUNTIFS('Bd Gestión'!$V:$V,'Gestión Consolidada'!$B24,'Bd Gestión'!$W:$W,'Gestión Consolidada'!W$15),COUNTIFS('Bd Gestión'!$V:$V,'Gestión Consolidada'!$B24,'Bd Gestión'!$W:$W,'Gestión Consolidada'!W$15,'Bd Gestión'!$O:$O,'Resumen de Gestión'!$H$9))</f>
        <v>0</v>
      </c>
      <c r="X24" s="67">
        <f>IF('Resumen de Gestión'!$H$9="Consolidado",COUNTIFS('Bd Gestión'!$V:$V,'Gestión Consolidada'!$B24,'Bd Gestión'!$W:$W,'Gestión Consolidada'!X$15),COUNTIFS('Bd Gestión'!$V:$V,'Gestión Consolidada'!$B24,'Bd Gestión'!$W:$W,'Gestión Consolidada'!X$15,'Bd Gestión'!$O:$O,'Resumen de Gestión'!$H$9))</f>
        <v>0</v>
      </c>
      <c r="Y24" s="67">
        <f>IF('Resumen de Gestión'!$H$9="Consolidado",COUNTIFS('Bd Gestión'!$V:$V,'Gestión Consolidada'!$B24,'Bd Gestión'!$W:$W,'Gestión Consolidada'!Y$15),COUNTIFS('Bd Gestión'!$V:$V,'Gestión Consolidada'!$B24,'Bd Gestión'!$W:$W,'Gestión Consolidada'!Y$15,'Bd Gestión'!$O:$O,'Resumen de Gestión'!$H$9))</f>
        <v>0</v>
      </c>
      <c r="Z24" s="67">
        <f>IF('Resumen de Gestión'!$H$9="Consolidado",COUNTIFS('Bd Gestión'!$V:$V,'Gestión Consolidada'!$B24,'Bd Gestión'!$W:$W,'Gestión Consolidada'!Z$15),COUNTIFS('Bd Gestión'!$V:$V,'Gestión Consolidada'!$B24,'Bd Gestión'!$W:$W,'Gestión Consolidada'!Z$15,'Bd Gestión'!$O:$O,'Resumen de Gestión'!$H$9))</f>
        <v>0</v>
      </c>
      <c r="AA24" s="67">
        <f>IF('Resumen de Gestión'!$H$9="Consolidado",COUNTIFS('Bd Gestión'!$V:$V,'Gestión Consolidada'!$B24,'Bd Gestión'!$W:$W,'Gestión Consolidada'!AA$15),COUNTIFS('Bd Gestión'!$V:$V,'Gestión Consolidada'!$B24,'Bd Gestión'!$W:$W,'Gestión Consolidada'!AA$15,'Bd Gestión'!$O:$O,'Resumen de Gestión'!$H$9))</f>
        <v>0</v>
      </c>
      <c r="AB24" s="67">
        <f>IF('Resumen de Gestión'!$H$9="Consolidado",COUNTIFS('Bd Gestión'!$V:$V,'Gestión Consolidada'!$B24,'Bd Gestión'!$W:$W,'Gestión Consolidada'!AB$15),COUNTIFS('Bd Gestión'!$V:$V,'Gestión Consolidada'!$B24,'Bd Gestión'!$W:$W,'Gestión Consolidada'!AB$15,'Bd Gestión'!$O:$O,'Resumen de Gestión'!$H$9))</f>
        <v>0</v>
      </c>
      <c r="AC24" s="67">
        <f>IF('Resumen de Gestión'!$H$9="Consolidado",COUNTIFS('Bd Gestión'!$V:$V,'Gestión Consolidada'!$B24,'Bd Gestión'!$W:$W,'Gestión Consolidada'!AC$15),COUNTIFS('Bd Gestión'!$V:$V,'Gestión Consolidada'!$B24,'Bd Gestión'!$W:$W,'Gestión Consolidada'!AC$15,'Bd Gestión'!$O:$O,'Resumen de Gestión'!$H$9))</f>
        <v>0</v>
      </c>
      <c r="AD24" s="12">
        <f>IF('Resumen de Gestión'!$H$9="Consolidado",COUNTIFS('Bd Gestión'!$V:$V,'Gestión Consolidada'!$B24,'Bd Gestión'!$W:$W,'Gestión Consolidada'!AD$15),COUNTIFS('Bd Gestión'!$V:$V,'Gestión Consolidada'!$B24,'Bd Gestión'!$W:$W,'Gestión Consolidada'!AD$15,'Bd Gestión'!$O:$O,'Resumen de Gestión'!$H$9))</f>
        <v>0</v>
      </c>
      <c r="AE24" s="12">
        <f>IF('Resumen de Gestión'!$H$9="Consolidado",COUNTIFS('Bd Gestión'!$V:$V,'Gestión Consolidada'!$B24,'Bd Gestión'!$W:$W,'Gestión Consolidada'!AE$15),COUNTIFS('Bd Gestión'!$V:$V,'Gestión Consolidada'!$B24,'Bd Gestión'!$W:$W,'Gestión Consolidada'!AE$15,'Bd Gestión'!$O:$O,'Resumen de Gestión'!$H$9))</f>
        <v>0</v>
      </c>
      <c r="AF24" s="12">
        <f>IF('Resumen de Gestión'!$H$9="Consolidado",COUNTIFS('Bd Gestión'!$V:$V,'Gestión Consolidada'!$B24,'Bd Gestión'!$W:$W,'Gestión Consolidada'!AF$15),COUNTIFS('Bd Gestión'!$V:$V,'Gestión Consolidada'!$B24,'Bd Gestión'!$W:$W,'Gestión Consolidada'!AF$15,'Bd Gestión'!$O:$O,'Resumen de Gestión'!$H$9))</f>
        <v>0</v>
      </c>
      <c r="AG24" s="12">
        <f>IF('Resumen de Gestión'!$H$9="Consolidado",COUNTIFS('Bd Gestión'!$V:$V,'Gestión Consolidada'!$B24,'Bd Gestión'!$W:$W,'Gestión Consolidada'!AG$15),COUNTIFS('Bd Gestión'!$V:$V,'Gestión Consolidada'!$B24,'Bd Gestión'!$W:$W,'Gestión Consolidada'!AG$15,'Bd Gestión'!$O:$O,'Resumen de Gestión'!$H$9))</f>
        <v>0</v>
      </c>
      <c r="AH24" s="12">
        <f>IF('Resumen de Gestión'!$H$9="Consolidado",COUNTIFS('Bd Gestión'!$V:$V,'Gestión Consolidada'!$B24,'Bd Gestión'!$W:$W,'Gestión Consolidada'!AH$15),COUNTIFS('Bd Gestión'!$V:$V,'Gestión Consolidada'!$B24,'Bd Gestión'!$W:$W,'Gestión Consolidada'!AH$15,'Bd Gestión'!$O:$O,'Resumen de Gestión'!$H$9))</f>
        <v>0</v>
      </c>
      <c r="AI24" s="12">
        <f>IF('Resumen de Gestión'!$H$9="Consolidado",COUNTIFS('Bd Gestión'!$V:$V,'Gestión Consolidada'!$B24,'Bd Gestión'!$W:$W,'Gestión Consolidada'!AI$15),COUNTIFS('Bd Gestión'!$V:$V,'Gestión Consolidada'!$B24,'Bd Gestión'!$W:$W,'Gestión Consolidada'!AI$15,'Bd Gestión'!$O:$O,'Resumen de Gestión'!$H$9))</f>
        <v>0</v>
      </c>
      <c r="AJ24" s="12">
        <f>IF('Resumen de Gestión'!$H$9="Consolidado",COUNTIFS('Bd Gestión'!$V:$V,'Gestión Consolidada'!$B24,'Bd Gestión'!$W:$W,'Gestión Consolidada'!AJ$15),COUNTIFS('Bd Gestión'!$V:$V,'Gestión Consolidada'!$B24,'Bd Gestión'!$W:$W,'Gestión Consolidada'!AJ$15,'Bd Gestión'!$O:$O,'Resumen de Gestión'!$H$9))</f>
        <v>0</v>
      </c>
      <c r="AK24" s="12">
        <f>IF('Resumen de Gestión'!$H$9="Consolidado",COUNTIFS('Bd Gestión'!$V:$V,'Gestión Consolidada'!$B24,'Bd Gestión'!$W:$W,'Gestión Consolidada'!AK$15),COUNTIFS('Bd Gestión'!$V:$V,'Gestión Consolidada'!$B24,'Bd Gestión'!$W:$W,'Gestión Consolidada'!AK$15,'Bd Gestión'!$O:$O,'Resumen de Gestión'!$H$9))</f>
        <v>0</v>
      </c>
      <c r="AL24" s="12">
        <f>IF('Resumen de Gestión'!$H$9="Consolidado",COUNTIFS('Bd Gestión'!$V:$V,'Gestión Consolidada'!$B24,'Bd Gestión'!$W:$W,'Gestión Consolidada'!AL$15),COUNTIFS('Bd Gestión'!$V:$V,'Gestión Consolidada'!$B24,'Bd Gestión'!$W:$W,'Gestión Consolidada'!AL$15,'Bd Gestión'!$O:$O,'Resumen de Gestión'!$H$9))</f>
        <v>0</v>
      </c>
      <c r="AM24" s="12">
        <f>IF('Resumen de Gestión'!$H$9="Consolidado",COUNTIFS('Bd Gestión'!$V:$V,'Gestión Consolidada'!$B24,'Bd Gestión'!$W:$W,'Gestión Consolidada'!AM$15),COUNTIFS('Bd Gestión'!$V:$V,'Gestión Consolidada'!$B24,'Bd Gestión'!$W:$W,'Gestión Consolidada'!AM$15,'Bd Gestión'!$O:$O,'Resumen de Gestión'!$H$9))</f>
        <v>0</v>
      </c>
      <c r="AN24" s="12">
        <f>IF('Resumen de Gestión'!$H$9="Consolidado",COUNTIFS('Bd Gestión'!$V:$V,'Gestión Consolidada'!$B24,'Bd Gestión'!$W:$W,'Gestión Consolidada'!AN$15),COUNTIFS('Bd Gestión'!$V:$V,'Gestión Consolidada'!$B24,'Bd Gestión'!$W:$W,'Gestión Consolidada'!AN$15,'Bd Gestión'!$O:$O,'Resumen de Gestión'!$H$9))</f>
        <v>0</v>
      </c>
    </row>
    <row r="25" spans="2:40" x14ac:dyDescent="0.25">
      <c r="B25" s="63"/>
      <c r="C25" s="63"/>
      <c r="D25" s="71"/>
      <c r="E25" s="71"/>
      <c r="F25" s="3"/>
      <c r="G25" s="3"/>
      <c r="H25" s="71"/>
      <c r="I25" s="71"/>
      <c r="J25" s="71"/>
      <c r="K25" s="71"/>
      <c r="L25" s="71"/>
      <c r="M25" s="71"/>
      <c r="N25" s="71"/>
      <c r="O25" s="71"/>
      <c r="P25" s="71"/>
      <c r="Q25" s="71"/>
      <c r="R25" s="71"/>
      <c r="S25" s="71"/>
      <c r="T25" s="71"/>
      <c r="U25" s="71"/>
      <c r="V25" s="71"/>
      <c r="W25" s="71"/>
      <c r="X25" s="71"/>
      <c r="Y25" s="71"/>
      <c r="Z25" s="71"/>
      <c r="AA25" s="71"/>
      <c r="AB25" s="71"/>
      <c r="AC25" s="71"/>
      <c r="AD25" s="14"/>
      <c r="AE25" s="14"/>
      <c r="AF25" s="14"/>
      <c r="AG25" s="14"/>
      <c r="AH25" s="14"/>
      <c r="AI25" s="14"/>
      <c r="AJ25" s="14"/>
      <c r="AK25" s="14"/>
      <c r="AL25" s="14"/>
      <c r="AM25" s="14"/>
      <c r="AN25" s="14"/>
    </row>
    <row r="26" spans="2:40" x14ac:dyDescent="0.25">
      <c r="B26" s="60" t="s">
        <v>75</v>
      </c>
      <c r="C26" s="63"/>
      <c r="D26" s="13">
        <f>SUM(D27:D28)</f>
        <v>83</v>
      </c>
      <c r="E26" s="69">
        <f>IFERROR(D26/$D$16,0)</f>
        <v>0.1828193832599119</v>
      </c>
      <c r="F26" s="3"/>
      <c r="G26" s="3"/>
      <c r="H26" s="13">
        <f>SUM(H27:H28)</f>
        <v>43</v>
      </c>
      <c r="I26" s="13">
        <f t="shared" ref="I26:M26" si="28">SUM(I27:I28)</f>
        <v>0</v>
      </c>
      <c r="J26" s="13">
        <f t="shared" si="28"/>
        <v>0</v>
      </c>
      <c r="K26" s="13">
        <f t="shared" si="28"/>
        <v>0</v>
      </c>
      <c r="L26" s="13">
        <f t="shared" si="28"/>
        <v>0</v>
      </c>
      <c r="M26" s="13">
        <f t="shared" si="28"/>
        <v>0</v>
      </c>
      <c r="N26" s="13">
        <f t="shared" ref="N26:O26" si="29">SUM(N27:N28)</f>
        <v>0</v>
      </c>
      <c r="O26" s="13">
        <f t="shared" si="29"/>
        <v>10</v>
      </c>
      <c r="P26" s="13">
        <f t="shared" ref="P26:S26" si="30">SUM(P27:P28)</f>
        <v>0</v>
      </c>
      <c r="Q26" s="13">
        <f t="shared" si="30"/>
        <v>0</v>
      </c>
      <c r="R26" s="13">
        <f t="shared" si="30"/>
        <v>2</v>
      </c>
      <c r="S26" s="13">
        <f t="shared" si="30"/>
        <v>0</v>
      </c>
      <c r="T26" s="13">
        <f t="shared" ref="T26:V26" si="31">SUM(T27:T28)</f>
        <v>0</v>
      </c>
      <c r="U26" s="13">
        <f t="shared" si="31"/>
        <v>12</v>
      </c>
      <c r="V26" s="13">
        <f t="shared" si="31"/>
        <v>0</v>
      </c>
      <c r="W26" s="13">
        <f t="shared" ref="W26:AD26" si="32">SUM(W27:W28)</f>
        <v>0</v>
      </c>
      <c r="X26" s="13">
        <f t="shared" si="32"/>
        <v>16</v>
      </c>
      <c r="Y26" s="13">
        <f t="shared" si="32"/>
        <v>0</v>
      </c>
      <c r="Z26" s="13">
        <f t="shared" si="32"/>
        <v>0</v>
      </c>
      <c r="AA26" s="13">
        <f t="shared" si="32"/>
        <v>0</v>
      </c>
      <c r="AB26" s="13">
        <f t="shared" si="32"/>
        <v>0</v>
      </c>
      <c r="AC26" s="13">
        <f t="shared" si="32"/>
        <v>0</v>
      </c>
      <c r="AD26" s="13">
        <f t="shared" si="32"/>
        <v>0</v>
      </c>
      <c r="AE26" s="13">
        <f t="shared" ref="AE26:AJ26" si="33">SUM(AE27:AE28)</f>
        <v>0</v>
      </c>
      <c r="AF26" s="13">
        <f t="shared" si="33"/>
        <v>0</v>
      </c>
      <c r="AG26" s="13">
        <f t="shared" si="33"/>
        <v>0</v>
      </c>
      <c r="AH26" s="13">
        <f t="shared" si="33"/>
        <v>0</v>
      </c>
      <c r="AI26" s="13">
        <f t="shared" si="33"/>
        <v>0</v>
      </c>
      <c r="AJ26" s="13">
        <f t="shared" si="33"/>
        <v>0</v>
      </c>
      <c r="AK26" s="13">
        <f t="shared" ref="AK26:AM26" si="34">SUM(AK27:AK28)</f>
        <v>0</v>
      </c>
      <c r="AL26" s="13">
        <f t="shared" si="34"/>
        <v>0</v>
      </c>
      <c r="AM26" s="13">
        <f t="shared" si="34"/>
        <v>0</v>
      </c>
      <c r="AN26" s="13">
        <f t="shared" ref="AN26" si="35">SUM(AN27:AN28)</f>
        <v>0</v>
      </c>
    </row>
    <row r="27" spans="2:40" hidden="1" x14ac:dyDescent="0.25">
      <c r="B27" s="70" t="s">
        <v>91</v>
      </c>
      <c r="C27" s="63"/>
      <c r="D27" s="67">
        <f>IF('Resumen de Gestión'!$H$9="Consolidado",COUNTIF('Bd Gestión'!$V:$V,'Gestión Consolidada'!$B27),COUNTIFS('Bd Gestión'!$V:$V,'Gestión Consolidada'!B27,'Bd Gestión'!$O:$O,'Resumen de Gestión'!$H$9))</f>
        <v>0</v>
      </c>
      <c r="E27" s="68">
        <f>IFERROR(D27/$D$26,0)</f>
        <v>0</v>
      </c>
      <c r="F27" s="3"/>
      <c r="G27" s="3"/>
      <c r="H27" s="67">
        <f>IF('Resumen de Gestión'!$H$9="Consolidado",COUNTIFS('Bd Gestión'!$V:$V,'Gestión Consolidada'!$B27,'Bd Gestión'!$W:$W,'Gestión Consolidada'!H$15),COUNTIFS('Bd Gestión'!$V:$V,'Gestión Consolidada'!$B27,'Bd Gestión'!$W:$W,'Gestión Consolidada'!H$15,'Bd Gestión'!$O:$O,'Resumen de Gestión'!$H$9))</f>
        <v>0</v>
      </c>
      <c r="I27" s="67">
        <f>IF('Resumen de Gestión'!$H$9="Consolidado",COUNTIFS('Bd Gestión'!$V:$V,'Gestión Consolidada'!$B27,'Bd Gestión'!$W:$W,'Gestión Consolidada'!I$15),COUNTIFS('Bd Gestión'!$V:$V,'Gestión Consolidada'!$B27,'Bd Gestión'!$W:$W,'Gestión Consolidada'!I$15,'Bd Gestión'!$O:$O,'Resumen de Gestión'!$H$9))</f>
        <v>0</v>
      </c>
      <c r="J27" s="67">
        <f>IF('Resumen de Gestión'!$H$9="Consolidado",COUNTIFS('Bd Gestión'!$V:$V,'Gestión Consolidada'!$B27,'Bd Gestión'!$W:$W,'Gestión Consolidada'!J$15),COUNTIFS('Bd Gestión'!$V:$V,'Gestión Consolidada'!$B27,'Bd Gestión'!$W:$W,'Gestión Consolidada'!J$15,'Bd Gestión'!$O:$O,'Resumen de Gestión'!$H$9))</f>
        <v>0</v>
      </c>
      <c r="K27" s="67">
        <f>IF('Resumen de Gestión'!$H$9="Consolidado",COUNTIFS('Bd Gestión'!$V:$V,'Gestión Consolidada'!$B27,'Bd Gestión'!$W:$W,'Gestión Consolidada'!K$15),COUNTIFS('Bd Gestión'!$V:$V,'Gestión Consolidada'!$B27,'Bd Gestión'!$W:$W,'Gestión Consolidada'!K$15,'Bd Gestión'!$O:$O,'Resumen de Gestión'!$H$9))</f>
        <v>0</v>
      </c>
      <c r="L27" s="67">
        <f>IF('Resumen de Gestión'!$H$9="Consolidado",COUNTIFS('Bd Gestión'!$V:$V,'Gestión Consolidada'!$B27,'Bd Gestión'!$W:$W,'Gestión Consolidada'!L$15),COUNTIFS('Bd Gestión'!$V:$V,'Gestión Consolidada'!$B27,'Bd Gestión'!$W:$W,'Gestión Consolidada'!L$15,'Bd Gestión'!$O:$O,'Resumen de Gestión'!$H$9))</f>
        <v>0</v>
      </c>
      <c r="M27" s="67">
        <f>IF('Resumen de Gestión'!$H$9="Consolidado",COUNTIFS('Bd Gestión'!$V:$V,'Gestión Consolidada'!$B27,'Bd Gestión'!$W:$W,'Gestión Consolidada'!M$15),COUNTIFS('Bd Gestión'!$V:$V,'Gestión Consolidada'!$B27,'Bd Gestión'!$W:$W,'Gestión Consolidada'!M$15,'Bd Gestión'!$O:$O,'Resumen de Gestión'!$H$9))</f>
        <v>0</v>
      </c>
      <c r="N27" s="67">
        <f>IF('Resumen de Gestión'!$H$9="Consolidado",COUNTIFS('Bd Gestión'!$V:$V,'Gestión Consolidada'!$B27,'Bd Gestión'!$W:$W,'Gestión Consolidada'!N$15),COUNTIFS('Bd Gestión'!$V:$V,'Gestión Consolidada'!$B27,'Bd Gestión'!$W:$W,'Gestión Consolidada'!N$15,'Bd Gestión'!$O:$O,'Resumen de Gestión'!$H$9))</f>
        <v>0</v>
      </c>
      <c r="O27" s="67">
        <f>IF('Resumen de Gestión'!$H$9="Consolidado",COUNTIFS('Bd Gestión'!$V:$V,'Gestión Consolidada'!$B27,'Bd Gestión'!$W:$W,'Gestión Consolidada'!O$15),COUNTIFS('Bd Gestión'!$V:$V,'Gestión Consolidada'!$B27,'Bd Gestión'!$W:$W,'Gestión Consolidada'!O$15,'Bd Gestión'!$O:$O,'Resumen de Gestión'!$H$9))</f>
        <v>0</v>
      </c>
      <c r="P27" s="67">
        <f>IF('Resumen de Gestión'!$H$9="Consolidado",COUNTIFS('Bd Gestión'!$V:$V,'Gestión Consolidada'!$B27,'Bd Gestión'!$W:$W,'Gestión Consolidada'!P$15),COUNTIFS('Bd Gestión'!$V:$V,'Gestión Consolidada'!$B27,'Bd Gestión'!$W:$W,'Gestión Consolidada'!P$15,'Bd Gestión'!$O:$O,'Resumen de Gestión'!$H$9))</f>
        <v>0</v>
      </c>
      <c r="Q27" s="67">
        <f>IF('Resumen de Gestión'!$H$9="Consolidado",COUNTIFS('Bd Gestión'!$V:$V,'Gestión Consolidada'!$B27,'Bd Gestión'!$W:$W,'Gestión Consolidada'!Q$15),COUNTIFS('Bd Gestión'!$V:$V,'Gestión Consolidada'!$B27,'Bd Gestión'!$W:$W,'Gestión Consolidada'!Q$15,'Bd Gestión'!$O:$O,'Resumen de Gestión'!$H$9))</f>
        <v>0</v>
      </c>
      <c r="R27" s="67">
        <f>IF('Resumen de Gestión'!$H$9="Consolidado",COUNTIFS('Bd Gestión'!$V:$V,'Gestión Consolidada'!$B27,'Bd Gestión'!$W:$W,'Gestión Consolidada'!R$15),COUNTIFS('Bd Gestión'!$V:$V,'Gestión Consolidada'!$B27,'Bd Gestión'!$W:$W,'Gestión Consolidada'!R$15,'Bd Gestión'!$O:$O,'Resumen de Gestión'!$H$9))</f>
        <v>0</v>
      </c>
      <c r="S27" s="67">
        <f>IF('Resumen de Gestión'!$H$9="Consolidado",COUNTIFS('Bd Gestión'!$V:$V,'Gestión Consolidada'!$B27,'Bd Gestión'!$W:$W,'Gestión Consolidada'!S$15),COUNTIFS('Bd Gestión'!$V:$V,'Gestión Consolidada'!$B27,'Bd Gestión'!$W:$W,'Gestión Consolidada'!S$15,'Bd Gestión'!$O:$O,'Resumen de Gestión'!$H$9))</f>
        <v>0</v>
      </c>
      <c r="T27" s="67">
        <f>IF('Resumen de Gestión'!$H$9="Consolidado",COUNTIFS('Bd Gestión'!$V:$V,'Gestión Consolidada'!$B27,'Bd Gestión'!$W:$W,'Gestión Consolidada'!T$15),COUNTIFS('Bd Gestión'!$V:$V,'Gestión Consolidada'!$B27,'Bd Gestión'!$W:$W,'Gestión Consolidada'!T$15,'Bd Gestión'!$O:$O,'Resumen de Gestión'!$H$9))</f>
        <v>0</v>
      </c>
      <c r="U27" s="67">
        <f>IF('Resumen de Gestión'!$H$9="Consolidado",COUNTIFS('Bd Gestión'!$V:$V,'Gestión Consolidada'!$B27,'Bd Gestión'!$W:$W,'Gestión Consolidada'!U$15),COUNTIFS('Bd Gestión'!$V:$V,'Gestión Consolidada'!$B27,'Bd Gestión'!$W:$W,'Gestión Consolidada'!U$15,'Bd Gestión'!$O:$O,'Resumen de Gestión'!$H$9))</f>
        <v>0</v>
      </c>
      <c r="V27" s="67">
        <f>IF('Resumen de Gestión'!$H$9="Consolidado",COUNTIFS('Bd Gestión'!$V:$V,'Gestión Consolidada'!$B27,'Bd Gestión'!$W:$W,'Gestión Consolidada'!V$15),COUNTIFS('Bd Gestión'!$V:$V,'Gestión Consolidada'!$B27,'Bd Gestión'!$W:$W,'Gestión Consolidada'!V$15,'Bd Gestión'!$O:$O,'Resumen de Gestión'!$H$9))</f>
        <v>0</v>
      </c>
      <c r="W27" s="67">
        <f>IF('Resumen de Gestión'!$H$9="Consolidado",COUNTIFS('Bd Gestión'!$V:$V,'Gestión Consolidada'!$B27,'Bd Gestión'!$W:$W,'Gestión Consolidada'!W$15),COUNTIFS('Bd Gestión'!$V:$V,'Gestión Consolidada'!$B27,'Bd Gestión'!$W:$W,'Gestión Consolidada'!W$15,'Bd Gestión'!$O:$O,'Resumen de Gestión'!$H$9))</f>
        <v>0</v>
      </c>
      <c r="X27" s="67">
        <f>IF('Resumen de Gestión'!$H$9="Consolidado",COUNTIFS('Bd Gestión'!$V:$V,'Gestión Consolidada'!$B27,'Bd Gestión'!$W:$W,'Gestión Consolidada'!X$15),COUNTIFS('Bd Gestión'!$V:$V,'Gestión Consolidada'!$B27,'Bd Gestión'!$W:$W,'Gestión Consolidada'!X$15,'Bd Gestión'!$O:$O,'Resumen de Gestión'!$H$9))</f>
        <v>0</v>
      </c>
      <c r="Y27" s="67">
        <f>IF('Resumen de Gestión'!$H$9="Consolidado",COUNTIFS('Bd Gestión'!$V:$V,'Gestión Consolidada'!$B27,'Bd Gestión'!$W:$W,'Gestión Consolidada'!Y$15),COUNTIFS('Bd Gestión'!$V:$V,'Gestión Consolidada'!$B27,'Bd Gestión'!$W:$W,'Gestión Consolidada'!Y$15,'Bd Gestión'!$O:$O,'Resumen de Gestión'!$H$9))</f>
        <v>0</v>
      </c>
      <c r="Z27" s="67">
        <f>IF('Resumen de Gestión'!$H$9="Consolidado",COUNTIFS('Bd Gestión'!$V:$V,'Gestión Consolidada'!$B27,'Bd Gestión'!$W:$W,'Gestión Consolidada'!Z$15),COUNTIFS('Bd Gestión'!$V:$V,'Gestión Consolidada'!$B27,'Bd Gestión'!$W:$W,'Gestión Consolidada'!Z$15,'Bd Gestión'!$O:$O,'Resumen de Gestión'!$H$9))</f>
        <v>0</v>
      </c>
      <c r="AA27" s="67">
        <f>IF('Resumen de Gestión'!$H$9="Consolidado",COUNTIFS('Bd Gestión'!$V:$V,'Gestión Consolidada'!$B27,'Bd Gestión'!$W:$W,'Gestión Consolidada'!AA$15),COUNTIFS('Bd Gestión'!$V:$V,'Gestión Consolidada'!$B27,'Bd Gestión'!$W:$W,'Gestión Consolidada'!AA$15,'Bd Gestión'!$O:$O,'Resumen de Gestión'!$H$9))</f>
        <v>0</v>
      </c>
      <c r="AB27" s="67">
        <f>IF('Resumen de Gestión'!$H$9="Consolidado",COUNTIFS('Bd Gestión'!$V:$V,'Gestión Consolidada'!$B27,'Bd Gestión'!$W:$W,'Gestión Consolidada'!AB$15),COUNTIFS('Bd Gestión'!$V:$V,'Gestión Consolidada'!$B27,'Bd Gestión'!$W:$W,'Gestión Consolidada'!AB$15,'Bd Gestión'!$O:$O,'Resumen de Gestión'!$H$9))</f>
        <v>0</v>
      </c>
      <c r="AC27" s="67">
        <f>IF('Resumen de Gestión'!$H$9="Consolidado",COUNTIFS('Bd Gestión'!$V:$V,'Gestión Consolidada'!$B27,'Bd Gestión'!$W:$W,'Gestión Consolidada'!AC$15),COUNTIFS('Bd Gestión'!$V:$V,'Gestión Consolidada'!$B27,'Bd Gestión'!$W:$W,'Gestión Consolidada'!AC$15,'Bd Gestión'!$O:$O,'Resumen de Gestión'!$H$9))</f>
        <v>0</v>
      </c>
      <c r="AD27" s="12">
        <f>IF('Resumen de Gestión'!$H$9="Consolidado",COUNTIFS('Bd Gestión'!$V:$V,'Gestión Consolidada'!$B27,'Bd Gestión'!$W:$W,'Gestión Consolidada'!AD$15),COUNTIFS('Bd Gestión'!$V:$V,'Gestión Consolidada'!$B27,'Bd Gestión'!$W:$W,'Gestión Consolidada'!AD$15,'Bd Gestión'!$O:$O,'Resumen de Gestión'!$H$9))</f>
        <v>0</v>
      </c>
      <c r="AE27" s="12">
        <f>IF('Resumen de Gestión'!$H$9="Consolidado",COUNTIFS('Bd Gestión'!$V:$V,'Gestión Consolidada'!$B27,'Bd Gestión'!$W:$W,'Gestión Consolidada'!AE$15),COUNTIFS('Bd Gestión'!$V:$V,'Gestión Consolidada'!$B27,'Bd Gestión'!$W:$W,'Gestión Consolidada'!AE$15,'Bd Gestión'!$O:$O,'Resumen de Gestión'!$H$9))</f>
        <v>0</v>
      </c>
      <c r="AF27" s="12">
        <f>IF('Resumen de Gestión'!$H$9="Consolidado",COUNTIFS('Bd Gestión'!$V:$V,'Gestión Consolidada'!$B27,'Bd Gestión'!$W:$W,'Gestión Consolidada'!AF$15),COUNTIFS('Bd Gestión'!$V:$V,'Gestión Consolidada'!$B27,'Bd Gestión'!$W:$W,'Gestión Consolidada'!AF$15,'Bd Gestión'!$O:$O,'Resumen de Gestión'!$H$9))</f>
        <v>0</v>
      </c>
      <c r="AG27" s="12">
        <f>IF('Resumen de Gestión'!$H$9="Consolidado",COUNTIFS('Bd Gestión'!$V:$V,'Gestión Consolidada'!$B27,'Bd Gestión'!$W:$W,'Gestión Consolidada'!AG$15),COUNTIFS('Bd Gestión'!$V:$V,'Gestión Consolidada'!$B27,'Bd Gestión'!$W:$W,'Gestión Consolidada'!AG$15,'Bd Gestión'!$O:$O,'Resumen de Gestión'!$H$9))</f>
        <v>0</v>
      </c>
      <c r="AH27" s="12">
        <f>IF('Resumen de Gestión'!$H$9="Consolidado",COUNTIFS('Bd Gestión'!$V:$V,'Gestión Consolidada'!$B27,'Bd Gestión'!$W:$W,'Gestión Consolidada'!AH$15),COUNTIFS('Bd Gestión'!$V:$V,'Gestión Consolidada'!$B27,'Bd Gestión'!$W:$W,'Gestión Consolidada'!AH$15,'Bd Gestión'!$O:$O,'Resumen de Gestión'!$H$9))</f>
        <v>0</v>
      </c>
      <c r="AI27" s="12">
        <f>IF('Resumen de Gestión'!$H$9="Consolidado",COUNTIFS('Bd Gestión'!$V:$V,'Gestión Consolidada'!$B27,'Bd Gestión'!$W:$W,'Gestión Consolidada'!AI$15),COUNTIFS('Bd Gestión'!$V:$V,'Gestión Consolidada'!$B27,'Bd Gestión'!$W:$W,'Gestión Consolidada'!AI$15,'Bd Gestión'!$O:$O,'Resumen de Gestión'!$H$9))</f>
        <v>0</v>
      </c>
      <c r="AJ27" s="12">
        <f>IF('Resumen de Gestión'!$H$9="Consolidado",COUNTIFS('Bd Gestión'!$V:$V,'Gestión Consolidada'!$B27,'Bd Gestión'!$W:$W,'Gestión Consolidada'!AJ$15),COUNTIFS('Bd Gestión'!$V:$V,'Gestión Consolidada'!$B27,'Bd Gestión'!$W:$W,'Gestión Consolidada'!AJ$15,'Bd Gestión'!$O:$O,'Resumen de Gestión'!$H$9))</f>
        <v>0</v>
      </c>
      <c r="AK27" s="12">
        <f>IF('Resumen de Gestión'!$H$9="Consolidado",COUNTIFS('Bd Gestión'!$V:$V,'Gestión Consolidada'!$B27,'Bd Gestión'!$W:$W,'Gestión Consolidada'!AK$15),COUNTIFS('Bd Gestión'!$V:$V,'Gestión Consolidada'!$B27,'Bd Gestión'!$W:$W,'Gestión Consolidada'!AK$15,'Bd Gestión'!$O:$O,'Resumen de Gestión'!$H$9))</f>
        <v>0</v>
      </c>
      <c r="AL27" s="12">
        <f>IF('Resumen de Gestión'!$H$9="Consolidado",COUNTIFS('Bd Gestión'!$V:$V,'Gestión Consolidada'!$B27,'Bd Gestión'!$W:$W,'Gestión Consolidada'!AL$15),COUNTIFS('Bd Gestión'!$V:$V,'Gestión Consolidada'!$B27,'Bd Gestión'!$W:$W,'Gestión Consolidada'!AL$15,'Bd Gestión'!$O:$O,'Resumen de Gestión'!$H$9))</f>
        <v>0</v>
      </c>
      <c r="AM27" s="12">
        <f>IF('Resumen de Gestión'!$H$9="Consolidado",COUNTIFS('Bd Gestión'!$V:$V,'Gestión Consolidada'!$B27,'Bd Gestión'!$W:$W,'Gestión Consolidada'!AM$15),COUNTIFS('Bd Gestión'!$V:$V,'Gestión Consolidada'!$B27,'Bd Gestión'!$W:$W,'Gestión Consolidada'!AM$15,'Bd Gestión'!$O:$O,'Resumen de Gestión'!$H$9))</f>
        <v>0</v>
      </c>
      <c r="AN27" s="12">
        <f>IF('Resumen de Gestión'!$H$9="Consolidado",COUNTIFS('Bd Gestión'!$V:$V,'Gestión Consolidada'!$B27,'Bd Gestión'!$W:$W,'Gestión Consolidada'!AN$15),COUNTIFS('Bd Gestión'!$V:$V,'Gestión Consolidada'!$B27,'Bd Gestión'!$W:$W,'Gestión Consolidada'!AN$15,'Bd Gestión'!$O:$O,'Resumen de Gestión'!$H$9))</f>
        <v>0</v>
      </c>
    </row>
    <row r="28" spans="2:40" x14ac:dyDescent="0.25">
      <c r="B28" s="70" t="s">
        <v>93</v>
      </c>
      <c r="C28" s="63"/>
      <c r="D28" s="67">
        <f>IF('Resumen de Gestión'!$H$9="Consolidado",COUNTIF('Bd Gestión'!$V:$V,'Gestión Consolidada'!$B28),COUNTIFS('Bd Gestión'!$V:$V,'Gestión Consolidada'!B28,'Bd Gestión'!$O:$O,'Resumen de Gestión'!$H$9))</f>
        <v>83</v>
      </c>
      <c r="E28" s="68">
        <f>IFERROR(D28/$D$26,0)</f>
        <v>1</v>
      </c>
      <c r="F28" s="3"/>
      <c r="G28" s="3"/>
      <c r="H28" s="67">
        <f>IF('Resumen de Gestión'!$H$9="Consolidado",COUNTIFS('Bd Gestión'!$V:$V,'Gestión Consolidada'!$B28,'Bd Gestión'!$W:$W,'Gestión Consolidada'!H$15),COUNTIFS('Bd Gestión'!$V:$V,'Gestión Consolidada'!$B28,'Bd Gestión'!$W:$W,'Gestión Consolidada'!H$15,'Bd Gestión'!$O:$O,'Resumen de Gestión'!$H$9))</f>
        <v>43</v>
      </c>
      <c r="I28" s="67">
        <f>IF('Resumen de Gestión'!$H$9="Consolidado",COUNTIFS('Bd Gestión'!$V:$V,'Gestión Consolidada'!$B28,'Bd Gestión'!$W:$W,'Gestión Consolidada'!I$15),COUNTIFS('Bd Gestión'!$V:$V,'Gestión Consolidada'!$B28,'Bd Gestión'!$W:$W,'Gestión Consolidada'!I$15,'Bd Gestión'!$O:$O,'Resumen de Gestión'!$H$9))</f>
        <v>0</v>
      </c>
      <c r="J28" s="67">
        <f>IF('Resumen de Gestión'!$H$9="Consolidado",COUNTIFS('Bd Gestión'!$V:$V,'Gestión Consolidada'!$B28,'Bd Gestión'!$W:$W,'Gestión Consolidada'!J$15),COUNTIFS('Bd Gestión'!$V:$V,'Gestión Consolidada'!$B28,'Bd Gestión'!$W:$W,'Gestión Consolidada'!J$15,'Bd Gestión'!$O:$O,'Resumen de Gestión'!$H$9))</f>
        <v>0</v>
      </c>
      <c r="K28" s="67">
        <f>IF('Resumen de Gestión'!$H$9="Consolidado",COUNTIFS('Bd Gestión'!$V:$V,'Gestión Consolidada'!$B28,'Bd Gestión'!$W:$W,'Gestión Consolidada'!K$15),COUNTIFS('Bd Gestión'!$V:$V,'Gestión Consolidada'!$B28,'Bd Gestión'!$W:$W,'Gestión Consolidada'!K$15,'Bd Gestión'!$O:$O,'Resumen de Gestión'!$H$9))</f>
        <v>0</v>
      </c>
      <c r="L28" s="67">
        <f>IF('Resumen de Gestión'!$H$9="Consolidado",COUNTIFS('Bd Gestión'!$V:$V,'Gestión Consolidada'!$B28,'Bd Gestión'!$W:$W,'Gestión Consolidada'!L$15),COUNTIFS('Bd Gestión'!$V:$V,'Gestión Consolidada'!$B28,'Bd Gestión'!$W:$W,'Gestión Consolidada'!L$15,'Bd Gestión'!$O:$O,'Resumen de Gestión'!$H$9))</f>
        <v>0</v>
      </c>
      <c r="M28" s="67">
        <f>IF('Resumen de Gestión'!$H$9="Consolidado",COUNTIFS('Bd Gestión'!$V:$V,'Gestión Consolidada'!$B28,'Bd Gestión'!$W:$W,'Gestión Consolidada'!M$15),COUNTIFS('Bd Gestión'!$V:$V,'Gestión Consolidada'!$B28,'Bd Gestión'!$W:$W,'Gestión Consolidada'!M$15,'Bd Gestión'!$O:$O,'Resumen de Gestión'!$H$9))</f>
        <v>0</v>
      </c>
      <c r="N28" s="67">
        <f>IF('Resumen de Gestión'!$H$9="Consolidado",COUNTIFS('Bd Gestión'!$V:$V,'Gestión Consolidada'!$B28,'Bd Gestión'!$W:$W,'Gestión Consolidada'!N$15),COUNTIFS('Bd Gestión'!$V:$V,'Gestión Consolidada'!$B28,'Bd Gestión'!$W:$W,'Gestión Consolidada'!N$15,'Bd Gestión'!$O:$O,'Resumen de Gestión'!$H$9))</f>
        <v>0</v>
      </c>
      <c r="O28" s="67">
        <f>IF('Resumen de Gestión'!$H$9="Consolidado",COUNTIFS('Bd Gestión'!$V:$V,'Gestión Consolidada'!$B28,'Bd Gestión'!$W:$W,'Gestión Consolidada'!O$15),COUNTIFS('Bd Gestión'!$V:$V,'Gestión Consolidada'!$B28,'Bd Gestión'!$W:$W,'Gestión Consolidada'!O$15,'Bd Gestión'!$O:$O,'Resumen de Gestión'!$H$9))</f>
        <v>10</v>
      </c>
      <c r="P28" s="67">
        <f>IF('Resumen de Gestión'!$H$9="Consolidado",COUNTIFS('Bd Gestión'!$V:$V,'Gestión Consolidada'!$B28,'Bd Gestión'!$W:$W,'Gestión Consolidada'!P$15),COUNTIFS('Bd Gestión'!$V:$V,'Gestión Consolidada'!$B28,'Bd Gestión'!$W:$W,'Gestión Consolidada'!P$15,'Bd Gestión'!$O:$O,'Resumen de Gestión'!$H$9))</f>
        <v>0</v>
      </c>
      <c r="Q28" s="67">
        <f>IF('Resumen de Gestión'!$H$9="Consolidado",COUNTIFS('Bd Gestión'!$V:$V,'Gestión Consolidada'!$B28,'Bd Gestión'!$W:$W,'Gestión Consolidada'!Q$15),COUNTIFS('Bd Gestión'!$V:$V,'Gestión Consolidada'!$B28,'Bd Gestión'!$W:$W,'Gestión Consolidada'!Q$15,'Bd Gestión'!$O:$O,'Resumen de Gestión'!$H$9))</f>
        <v>0</v>
      </c>
      <c r="R28" s="67">
        <f>IF('Resumen de Gestión'!$H$9="Consolidado",COUNTIFS('Bd Gestión'!$V:$V,'Gestión Consolidada'!$B28,'Bd Gestión'!$W:$W,'Gestión Consolidada'!R$15),COUNTIFS('Bd Gestión'!$V:$V,'Gestión Consolidada'!$B28,'Bd Gestión'!$W:$W,'Gestión Consolidada'!R$15,'Bd Gestión'!$O:$O,'Resumen de Gestión'!$H$9))</f>
        <v>2</v>
      </c>
      <c r="S28" s="67">
        <f>IF('Resumen de Gestión'!$H$9="Consolidado",COUNTIFS('Bd Gestión'!$V:$V,'Gestión Consolidada'!$B28,'Bd Gestión'!$W:$W,'Gestión Consolidada'!S$15),COUNTIFS('Bd Gestión'!$V:$V,'Gestión Consolidada'!$B28,'Bd Gestión'!$W:$W,'Gestión Consolidada'!S$15,'Bd Gestión'!$O:$O,'Resumen de Gestión'!$H$9))</f>
        <v>0</v>
      </c>
      <c r="T28" s="67">
        <f>IF('Resumen de Gestión'!$H$9="Consolidado",COUNTIFS('Bd Gestión'!$V:$V,'Gestión Consolidada'!$B28,'Bd Gestión'!$W:$W,'Gestión Consolidada'!T$15),COUNTIFS('Bd Gestión'!$V:$V,'Gestión Consolidada'!$B28,'Bd Gestión'!$W:$W,'Gestión Consolidada'!T$15,'Bd Gestión'!$O:$O,'Resumen de Gestión'!$H$9))</f>
        <v>0</v>
      </c>
      <c r="U28" s="67">
        <f>IF('Resumen de Gestión'!$H$9="Consolidado",COUNTIFS('Bd Gestión'!$V:$V,'Gestión Consolidada'!$B28,'Bd Gestión'!$W:$W,'Gestión Consolidada'!U$15),COUNTIFS('Bd Gestión'!$V:$V,'Gestión Consolidada'!$B28,'Bd Gestión'!$W:$W,'Gestión Consolidada'!U$15,'Bd Gestión'!$O:$O,'Resumen de Gestión'!$H$9))</f>
        <v>12</v>
      </c>
      <c r="V28" s="67">
        <f>IF('Resumen de Gestión'!$H$9="Consolidado",COUNTIFS('Bd Gestión'!$V:$V,'Gestión Consolidada'!$B28,'Bd Gestión'!$W:$W,'Gestión Consolidada'!V$15),COUNTIFS('Bd Gestión'!$V:$V,'Gestión Consolidada'!$B28,'Bd Gestión'!$W:$W,'Gestión Consolidada'!V$15,'Bd Gestión'!$O:$O,'Resumen de Gestión'!$H$9))</f>
        <v>0</v>
      </c>
      <c r="W28" s="67">
        <f>IF('Resumen de Gestión'!$H$9="Consolidado",COUNTIFS('Bd Gestión'!$V:$V,'Gestión Consolidada'!$B28,'Bd Gestión'!$W:$W,'Gestión Consolidada'!W$15),COUNTIFS('Bd Gestión'!$V:$V,'Gestión Consolidada'!$B28,'Bd Gestión'!$W:$W,'Gestión Consolidada'!W$15,'Bd Gestión'!$O:$O,'Resumen de Gestión'!$H$9))</f>
        <v>0</v>
      </c>
      <c r="X28" s="67">
        <f>IF('Resumen de Gestión'!$H$9="Consolidado",COUNTIFS('Bd Gestión'!$V:$V,'Gestión Consolidada'!$B28,'Bd Gestión'!$W:$W,'Gestión Consolidada'!X$15),COUNTIFS('Bd Gestión'!$V:$V,'Gestión Consolidada'!$B28,'Bd Gestión'!$W:$W,'Gestión Consolidada'!X$15,'Bd Gestión'!$O:$O,'Resumen de Gestión'!$H$9))</f>
        <v>16</v>
      </c>
      <c r="Y28" s="67">
        <f>IF('Resumen de Gestión'!$H$9="Consolidado",COUNTIFS('Bd Gestión'!$V:$V,'Gestión Consolidada'!$B28,'Bd Gestión'!$W:$W,'Gestión Consolidada'!Y$15),COUNTIFS('Bd Gestión'!$V:$V,'Gestión Consolidada'!$B28,'Bd Gestión'!$W:$W,'Gestión Consolidada'!Y$15,'Bd Gestión'!$O:$O,'Resumen de Gestión'!$H$9))</f>
        <v>0</v>
      </c>
      <c r="Z28" s="67">
        <f>IF('Resumen de Gestión'!$H$9="Consolidado",COUNTIFS('Bd Gestión'!$V:$V,'Gestión Consolidada'!$B28,'Bd Gestión'!$W:$W,'Gestión Consolidada'!Z$15),COUNTIFS('Bd Gestión'!$V:$V,'Gestión Consolidada'!$B28,'Bd Gestión'!$W:$W,'Gestión Consolidada'!Z$15,'Bd Gestión'!$O:$O,'Resumen de Gestión'!$H$9))</f>
        <v>0</v>
      </c>
      <c r="AA28" s="67">
        <f>IF('Resumen de Gestión'!$H$9="Consolidado",COUNTIFS('Bd Gestión'!$V:$V,'Gestión Consolidada'!$B28,'Bd Gestión'!$W:$W,'Gestión Consolidada'!AA$15),COUNTIFS('Bd Gestión'!$V:$V,'Gestión Consolidada'!$B28,'Bd Gestión'!$W:$W,'Gestión Consolidada'!AA$15,'Bd Gestión'!$O:$O,'Resumen de Gestión'!$H$9))</f>
        <v>0</v>
      </c>
      <c r="AB28" s="67">
        <f>IF('Resumen de Gestión'!$H$9="Consolidado",COUNTIFS('Bd Gestión'!$V:$V,'Gestión Consolidada'!$B28,'Bd Gestión'!$W:$W,'Gestión Consolidada'!AB$15),COUNTIFS('Bd Gestión'!$V:$V,'Gestión Consolidada'!$B28,'Bd Gestión'!$W:$W,'Gestión Consolidada'!AB$15,'Bd Gestión'!$O:$O,'Resumen de Gestión'!$H$9))</f>
        <v>0</v>
      </c>
      <c r="AC28" s="67">
        <f>IF('Resumen de Gestión'!$H$9="Consolidado",COUNTIFS('Bd Gestión'!$V:$V,'Gestión Consolidada'!$B28,'Bd Gestión'!$W:$W,'Gestión Consolidada'!AC$15),COUNTIFS('Bd Gestión'!$V:$V,'Gestión Consolidada'!$B28,'Bd Gestión'!$W:$W,'Gestión Consolidada'!AC$15,'Bd Gestión'!$O:$O,'Resumen de Gestión'!$H$9))</f>
        <v>0</v>
      </c>
      <c r="AD28" s="12">
        <f>IF('Resumen de Gestión'!$H$9="Consolidado",COUNTIFS('Bd Gestión'!$V:$V,'Gestión Consolidada'!$B28,'Bd Gestión'!$W:$W,'Gestión Consolidada'!AD$15),COUNTIFS('Bd Gestión'!$V:$V,'Gestión Consolidada'!$B28,'Bd Gestión'!$W:$W,'Gestión Consolidada'!AD$15,'Bd Gestión'!$O:$O,'Resumen de Gestión'!$H$9))</f>
        <v>0</v>
      </c>
      <c r="AE28" s="12">
        <f>IF('Resumen de Gestión'!$H$9="Consolidado",COUNTIFS('Bd Gestión'!$V:$V,'Gestión Consolidada'!$B28,'Bd Gestión'!$W:$W,'Gestión Consolidada'!AE$15),COUNTIFS('Bd Gestión'!$V:$V,'Gestión Consolidada'!$B28,'Bd Gestión'!$W:$W,'Gestión Consolidada'!AE$15,'Bd Gestión'!$O:$O,'Resumen de Gestión'!$H$9))</f>
        <v>0</v>
      </c>
      <c r="AF28" s="12">
        <f>IF('Resumen de Gestión'!$H$9="Consolidado",COUNTIFS('Bd Gestión'!$V:$V,'Gestión Consolidada'!$B28,'Bd Gestión'!$W:$W,'Gestión Consolidada'!AF$15),COUNTIFS('Bd Gestión'!$V:$V,'Gestión Consolidada'!$B28,'Bd Gestión'!$W:$W,'Gestión Consolidada'!AF$15,'Bd Gestión'!$O:$O,'Resumen de Gestión'!$H$9))</f>
        <v>0</v>
      </c>
      <c r="AG28" s="12">
        <f>IF('Resumen de Gestión'!$H$9="Consolidado",COUNTIFS('Bd Gestión'!$V:$V,'Gestión Consolidada'!$B28,'Bd Gestión'!$W:$W,'Gestión Consolidada'!AG$15),COUNTIFS('Bd Gestión'!$V:$V,'Gestión Consolidada'!$B28,'Bd Gestión'!$W:$W,'Gestión Consolidada'!AG$15,'Bd Gestión'!$O:$O,'Resumen de Gestión'!$H$9))</f>
        <v>0</v>
      </c>
      <c r="AH28" s="12">
        <f>IF('Resumen de Gestión'!$H$9="Consolidado",COUNTIFS('Bd Gestión'!$V:$V,'Gestión Consolidada'!$B28,'Bd Gestión'!$W:$W,'Gestión Consolidada'!AH$15),COUNTIFS('Bd Gestión'!$V:$V,'Gestión Consolidada'!$B28,'Bd Gestión'!$W:$W,'Gestión Consolidada'!AH$15,'Bd Gestión'!$O:$O,'Resumen de Gestión'!$H$9))</f>
        <v>0</v>
      </c>
      <c r="AI28" s="12">
        <f>IF('Resumen de Gestión'!$H$9="Consolidado",COUNTIFS('Bd Gestión'!$V:$V,'Gestión Consolidada'!$B28,'Bd Gestión'!$W:$W,'Gestión Consolidada'!AI$15),COUNTIFS('Bd Gestión'!$V:$V,'Gestión Consolidada'!$B28,'Bd Gestión'!$W:$W,'Gestión Consolidada'!AI$15,'Bd Gestión'!$O:$O,'Resumen de Gestión'!$H$9))</f>
        <v>0</v>
      </c>
      <c r="AJ28" s="12">
        <f>IF('Resumen de Gestión'!$H$9="Consolidado",COUNTIFS('Bd Gestión'!$V:$V,'Gestión Consolidada'!$B28,'Bd Gestión'!$W:$W,'Gestión Consolidada'!AJ$15),COUNTIFS('Bd Gestión'!$V:$V,'Gestión Consolidada'!$B28,'Bd Gestión'!$W:$W,'Gestión Consolidada'!AJ$15,'Bd Gestión'!$O:$O,'Resumen de Gestión'!$H$9))</f>
        <v>0</v>
      </c>
      <c r="AK28" s="12">
        <f>IF('Resumen de Gestión'!$H$9="Consolidado",COUNTIFS('Bd Gestión'!$V:$V,'Gestión Consolidada'!$B28,'Bd Gestión'!$W:$W,'Gestión Consolidada'!AK$15),COUNTIFS('Bd Gestión'!$V:$V,'Gestión Consolidada'!$B28,'Bd Gestión'!$W:$W,'Gestión Consolidada'!AK$15,'Bd Gestión'!$O:$O,'Resumen de Gestión'!$H$9))</f>
        <v>0</v>
      </c>
      <c r="AL28" s="12">
        <f>IF('Resumen de Gestión'!$H$9="Consolidado",COUNTIFS('Bd Gestión'!$V:$V,'Gestión Consolidada'!$B28,'Bd Gestión'!$W:$W,'Gestión Consolidada'!AL$15),COUNTIFS('Bd Gestión'!$V:$V,'Gestión Consolidada'!$B28,'Bd Gestión'!$W:$W,'Gestión Consolidada'!AL$15,'Bd Gestión'!$O:$O,'Resumen de Gestión'!$H$9))</f>
        <v>0</v>
      </c>
      <c r="AM28" s="12">
        <f>IF('Resumen de Gestión'!$H$9="Consolidado",COUNTIFS('Bd Gestión'!$V:$V,'Gestión Consolidada'!$B28,'Bd Gestión'!$W:$W,'Gestión Consolidada'!AM$15),COUNTIFS('Bd Gestión'!$V:$V,'Gestión Consolidada'!$B28,'Bd Gestión'!$W:$W,'Gestión Consolidada'!AM$15,'Bd Gestión'!$O:$O,'Resumen de Gestión'!$H$9))</f>
        <v>0</v>
      </c>
      <c r="AN28" s="12">
        <f>IF('Resumen de Gestión'!$H$9="Consolidado",COUNTIFS('Bd Gestión'!$V:$V,'Gestión Consolidada'!$B28,'Bd Gestión'!$W:$W,'Gestión Consolidada'!AN$15),COUNTIFS('Bd Gestión'!$V:$V,'Gestión Consolidada'!$B28,'Bd Gestión'!$W:$W,'Gestión Consolidada'!AN$15,'Bd Gestión'!$O:$O,'Resumen de Gestión'!$H$9))</f>
        <v>0</v>
      </c>
    </row>
    <row r="29" spans="2:40" hidden="1" x14ac:dyDescent="0.25">
      <c r="B29" s="70"/>
      <c r="C29" s="63"/>
      <c r="D29" s="67"/>
      <c r="E29" s="68"/>
      <c r="F29" s="3"/>
      <c r="G29" s="3"/>
      <c r="H29" s="67"/>
      <c r="I29" s="67"/>
      <c r="J29" s="67"/>
      <c r="K29" s="67"/>
      <c r="L29" s="67"/>
      <c r="M29" s="67"/>
      <c r="N29" s="67"/>
      <c r="O29" s="67"/>
      <c r="P29" s="67"/>
      <c r="Q29" s="67"/>
      <c r="R29" s="67"/>
      <c r="S29" s="67"/>
      <c r="T29" s="67"/>
      <c r="U29" s="67"/>
      <c r="V29" s="67"/>
      <c r="W29" s="67"/>
      <c r="X29" s="67"/>
      <c r="Y29" s="67"/>
      <c r="Z29" s="67"/>
      <c r="AA29" s="67"/>
      <c r="AB29" s="67"/>
      <c r="AC29" s="67"/>
      <c r="AD29" s="12"/>
      <c r="AE29" s="12"/>
      <c r="AF29" s="12"/>
      <c r="AG29" s="12"/>
      <c r="AH29" s="12"/>
      <c r="AI29" s="12"/>
      <c r="AJ29" s="12"/>
      <c r="AK29" s="12"/>
      <c r="AL29" s="12"/>
      <c r="AM29" s="12"/>
      <c r="AN29" s="12"/>
    </row>
    <row r="30" spans="2:40" x14ac:dyDescent="0.25">
      <c r="B30" s="72"/>
      <c r="C30" s="63"/>
      <c r="D30" s="67"/>
      <c r="E30" s="68"/>
      <c r="F30" s="3"/>
      <c r="G30" s="3"/>
      <c r="H30" s="67"/>
      <c r="I30" s="67"/>
      <c r="J30" s="67"/>
      <c r="K30" s="67"/>
      <c r="L30" s="67"/>
      <c r="M30" s="67"/>
      <c r="N30" s="67"/>
      <c r="O30" s="67"/>
      <c r="P30" s="67"/>
      <c r="Q30" s="67"/>
      <c r="R30" s="67"/>
      <c r="S30" s="67"/>
      <c r="T30" s="67"/>
      <c r="U30" s="67"/>
      <c r="V30" s="67"/>
      <c r="W30" s="67"/>
      <c r="X30" s="67"/>
      <c r="Y30" s="67"/>
      <c r="Z30" s="67"/>
      <c r="AA30" s="67"/>
      <c r="AB30" s="67"/>
      <c r="AC30" s="67"/>
      <c r="AD30" s="12"/>
      <c r="AE30" s="12"/>
      <c r="AF30" s="12"/>
      <c r="AG30" s="12"/>
      <c r="AH30" s="12"/>
      <c r="AI30" s="12"/>
      <c r="AJ30" s="12"/>
      <c r="AK30" s="12"/>
      <c r="AL30" s="12"/>
      <c r="AM30" s="12"/>
      <c r="AN30" s="12"/>
    </row>
    <row r="31" spans="2:40" x14ac:dyDescent="0.25">
      <c r="B31" s="60" t="s">
        <v>62</v>
      </c>
      <c r="C31" s="63"/>
      <c r="D31" s="13">
        <f>SUM(D32)</f>
        <v>145</v>
      </c>
      <c r="E31" s="69">
        <f>IFERROR(D31/$D$16,0)</f>
        <v>0.31938325991189426</v>
      </c>
      <c r="F31" s="3"/>
      <c r="G31" s="3"/>
      <c r="H31" s="13">
        <f>SUM(H32)</f>
        <v>71</v>
      </c>
      <c r="I31" s="13">
        <f t="shared" ref="I31:AN31" si="36">SUM(I32)</f>
        <v>0</v>
      </c>
      <c r="J31" s="13">
        <f t="shared" si="36"/>
        <v>0</v>
      </c>
      <c r="K31" s="13">
        <f t="shared" si="36"/>
        <v>0</v>
      </c>
      <c r="L31" s="13">
        <f t="shared" si="36"/>
        <v>0</v>
      </c>
      <c r="M31" s="13">
        <f t="shared" si="36"/>
        <v>0</v>
      </c>
      <c r="N31" s="13">
        <f t="shared" si="36"/>
        <v>0</v>
      </c>
      <c r="O31" s="13">
        <f t="shared" si="36"/>
        <v>22</v>
      </c>
      <c r="P31" s="13">
        <f t="shared" si="36"/>
        <v>0</v>
      </c>
      <c r="Q31" s="13">
        <f t="shared" si="36"/>
        <v>0</v>
      </c>
      <c r="R31" s="13">
        <f t="shared" si="36"/>
        <v>9</v>
      </c>
      <c r="S31" s="13">
        <f t="shared" si="36"/>
        <v>0</v>
      </c>
      <c r="T31" s="13">
        <f t="shared" si="36"/>
        <v>0</v>
      </c>
      <c r="U31" s="13">
        <f t="shared" si="36"/>
        <v>18</v>
      </c>
      <c r="V31" s="13">
        <f t="shared" si="36"/>
        <v>0</v>
      </c>
      <c r="W31" s="13">
        <f t="shared" si="36"/>
        <v>0</v>
      </c>
      <c r="X31" s="13">
        <f t="shared" si="36"/>
        <v>25</v>
      </c>
      <c r="Y31" s="13">
        <f t="shared" si="36"/>
        <v>0</v>
      </c>
      <c r="Z31" s="13">
        <f t="shared" si="36"/>
        <v>0</v>
      </c>
      <c r="AA31" s="13">
        <f t="shared" si="36"/>
        <v>0</v>
      </c>
      <c r="AB31" s="13">
        <f t="shared" si="36"/>
        <v>0</v>
      </c>
      <c r="AC31" s="13">
        <f t="shared" si="36"/>
        <v>0</v>
      </c>
      <c r="AD31" s="13">
        <f t="shared" si="36"/>
        <v>0</v>
      </c>
      <c r="AE31" s="13">
        <f t="shared" si="36"/>
        <v>0</v>
      </c>
      <c r="AF31" s="13">
        <f t="shared" si="36"/>
        <v>0</v>
      </c>
      <c r="AG31" s="13">
        <f t="shared" si="36"/>
        <v>0</v>
      </c>
      <c r="AH31" s="13">
        <f t="shared" si="36"/>
        <v>0</v>
      </c>
      <c r="AI31" s="13">
        <f t="shared" si="36"/>
        <v>0</v>
      </c>
      <c r="AJ31" s="13">
        <f t="shared" si="36"/>
        <v>0</v>
      </c>
      <c r="AK31" s="13">
        <f t="shared" si="36"/>
        <v>0</v>
      </c>
      <c r="AL31" s="13">
        <f t="shared" si="36"/>
        <v>0</v>
      </c>
      <c r="AM31" s="13">
        <f t="shared" si="36"/>
        <v>0</v>
      </c>
      <c r="AN31" s="13">
        <f t="shared" si="36"/>
        <v>0</v>
      </c>
    </row>
    <row r="32" spans="2:40" x14ac:dyDescent="0.25">
      <c r="B32" s="70" t="s">
        <v>86</v>
      </c>
      <c r="C32" s="63"/>
      <c r="D32" s="67">
        <f>IF('Resumen de Gestión'!$H$9="Consolidado",COUNTIF('Bd Gestión'!$V:$V,'Gestión Consolidada'!$B32),COUNTIFS('Bd Gestión'!$V:$V,'Gestión Consolidada'!B32,'Bd Gestión'!$O:$O,'Resumen de Gestión'!$H$9))</f>
        <v>145</v>
      </c>
      <c r="E32" s="68">
        <f>IFERROR(D32/$D$31,0)</f>
        <v>1</v>
      </c>
      <c r="F32" s="3"/>
      <c r="G32" s="3"/>
      <c r="H32" s="67">
        <f>IF('Resumen de Gestión'!$H$9="Consolidado",COUNTIFS('Bd Gestión'!$V:$V,'Gestión Consolidada'!$B32,'Bd Gestión'!$W:$W,'Gestión Consolidada'!H$15),COUNTIFS('Bd Gestión'!$V:$V,'Gestión Consolidada'!$B32,'Bd Gestión'!$W:$W,'Gestión Consolidada'!H$15,'Bd Gestión'!$O:$O,'Resumen de Gestión'!$H$9))</f>
        <v>71</v>
      </c>
      <c r="I32" s="67">
        <f>IF('Resumen de Gestión'!$H$9="Consolidado",COUNTIFS('Bd Gestión'!$V:$V,'Gestión Consolidada'!$B32,'Bd Gestión'!$W:$W,'Gestión Consolidada'!I$15),COUNTIFS('Bd Gestión'!$V:$V,'Gestión Consolidada'!$B32,'Bd Gestión'!$W:$W,'Gestión Consolidada'!I$15,'Bd Gestión'!$O:$O,'Resumen de Gestión'!$H$9))</f>
        <v>0</v>
      </c>
      <c r="J32" s="67">
        <f>IF('Resumen de Gestión'!$H$9="Consolidado",COUNTIFS('Bd Gestión'!$V:$V,'Gestión Consolidada'!$B32,'Bd Gestión'!$W:$W,'Gestión Consolidada'!J$15),COUNTIFS('Bd Gestión'!$V:$V,'Gestión Consolidada'!$B32,'Bd Gestión'!$W:$W,'Gestión Consolidada'!J$15,'Bd Gestión'!$O:$O,'Resumen de Gestión'!$H$9))</f>
        <v>0</v>
      </c>
      <c r="K32" s="67">
        <f>IF('Resumen de Gestión'!$H$9="Consolidado",COUNTIFS('Bd Gestión'!$V:$V,'Gestión Consolidada'!$B32,'Bd Gestión'!$W:$W,'Gestión Consolidada'!K$15),COUNTIFS('Bd Gestión'!$V:$V,'Gestión Consolidada'!$B32,'Bd Gestión'!$W:$W,'Gestión Consolidada'!K$15,'Bd Gestión'!$O:$O,'Resumen de Gestión'!$H$9))</f>
        <v>0</v>
      </c>
      <c r="L32" s="67">
        <f>IF('Resumen de Gestión'!$H$9="Consolidado",COUNTIFS('Bd Gestión'!$V:$V,'Gestión Consolidada'!$B32,'Bd Gestión'!$W:$W,'Gestión Consolidada'!L$15),COUNTIFS('Bd Gestión'!$V:$V,'Gestión Consolidada'!$B32,'Bd Gestión'!$W:$W,'Gestión Consolidada'!L$15,'Bd Gestión'!$O:$O,'Resumen de Gestión'!$H$9))</f>
        <v>0</v>
      </c>
      <c r="M32" s="67">
        <f>IF('Resumen de Gestión'!$H$9="Consolidado",COUNTIFS('Bd Gestión'!$V:$V,'Gestión Consolidada'!$B32,'Bd Gestión'!$W:$W,'Gestión Consolidada'!M$15),COUNTIFS('Bd Gestión'!$V:$V,'Gestión Consolidada'!$B32,'Bd Gestión'!$W:$W,'Gestión Consolidada'!M$15,'Bd Gestión'!$O:$O,'Resumen de Gestión'!$H$9))</f>
        <v>0</v>
      </c>
      <c r="N32" s="67">
        <f>IF('Resumen de Gestión'!$H$9="Consolidado",COUNTIFS('Bd Gestión'!$V:$V,'Gestión Consolidada'!$B32,'Bd Gestión'!$W:$W,'Gestión Consolidada'!N$15),COUNTIFS('Bd Gestión'!$V:$V,'Gestión Consolidada'!$B32,'Bd Gestión'!$W:$W,'Gestión Consolidada'!N$15,'Bd Gestión'!$O:$O,'Resumen de Gestión'!$H$9))</f>
        <v>0</v>
      </c>
      <c r="O32" s="67">
        <f>IF('Resumen de Gestión'!$H$9="Consolidado",COUNTIFS('Bd Gestión'!$V:$V,'Gestión Consolidada'!$B32,'Bd Gestión'!$W:$W,'Gestión Consolidada'!O$15),COUNTIFS('Bd Gestión'!$V:$V,'Gestión Consolidada'!$B32,'Bd Gestión'!$W:$W,'Gestión Consolidada'!O$15,'Bd Gestión'!$O:$O,'Resumen de Gestión'!$H$9))</f>
        <v>22</v>
      </c>
      <c r="P32" s="67">
        <f>IF('Resumen de Gestión'!$H$9="Consolidado",COUNTIFS('Bd Gestión'!$V:$V,'Gestión Consolidada'!$B32,'Bd Gestión'!$W:$W,'Gestión Consolidada'!P$15),COUNTIFS('Bd Gestión'!$V:$V,'Gestión Consolidada'!$B32,'Bd Gestión'!$W:$W,'Gestión Consolidada'!P$15,'Bd Gestión'!$O:$O,'Resumen de Gestión'!$H$9))</f>
        <v>0</v>
      </c>
      <c r="Q32" s="67">
        <f>IF('Resumen de Gestión'!$H$9="Consolidado",COUNTIFS('Bd Gestión'!$V:$V,'Gestión Consolidada'!$B32,'Bd Gestión'!$W:$W,'Gestión Consolidada'!Q$15),COUNTIFS('Bd Gestión'!$V:$V,'Gestión Consolidada'!$B32,'Bd Gestión'!$W:$W,'Gestión Consolidada'!Q$15,'Bd Gestión'!$O:$O,'Resumen de Gestión'!$H$9))</f>
        <v>0</v>
      </c>
      <c r="R32" s="67">
        <f>IF('Resumen de Gestión'!$H$9="Consolidado",COUNTIFS('Bd Gestión'!$V:$V,'Gestión Consolidada'!$B32,'Bd Gestión'!$W:$W,'Gestión Consolidada'!R$15),COUNTIFS('Bd Gestión'!$V:$V,'Gestión Consolidada'!$B32,'Bd Gestión'!$W:$W,'Gestión Consolidada'!R$15,'Bd Gestión'!$O:$O,'Resumen de Gestión'!$H$9))</f>
        <v>9</v>
      </c>
      <c r="S32" s="67">
        <f>IF('Resumen de Gestión'!$H$9="Consolidado",COUNTIFS('Bd Gestión'!$V:$V,'Gestión Consolidada'!$B32,'Bd Gestión'!$W:$W,'Gestión Consolidada'!S$15),COUNTIFS('Bd Gestión'!$V:$V,'Gestión Consolidada'!$B32,'Bd Gestión'!$W:$W,'Gestión Consolidada'!S$15,'Bd Gestión'!$O:$O,'Resumen de Gestión'!$H$9))</f>
        <v>0</v>
      </c>
      <c r="T32" s="67">
        <f>IF('Resumen de Gestión'!$H$9="Consolidado",COUNTIFS('Bd Gestión'!$V:$V,'Gestión Consolidada'!$B32,'Bd Gestión'!$W:$W,'Gestión Consolidada'!T$15),COUNTIFS('Bd Gestión'!$V:$V,'Gestión Consolidada'!$B32,'Bd Gestión'!$W:$W,'Gestión Consolidada'!T$15,'Bd Gestión'!$O:$O,'Resumen de Gestión'!$H$9))</f>
        <v>0</v>
      </c>
      <c r="U32" s="67">
        <f>IF('Resumen de Gestión'!$H$9="Consolidado",COUNTIFS('Bd Gestión'!$V:$V,'Gestión Consolidada'!$B32,'Bd Gestión'!$W:$W,'Gestión Consolidada'!U$15),COUNTIFS('Bd Gestión'!$V:$V,'Gestión Consolidada'!$B32,'Bd Gestión'!$W:$W,'Gestión Consolidada'!U$15,'Bd Gestión'!$O:$O,'Resumen de Gestión'!$H$9))</f>
        <v>18</v>
      </c>
      <c r="V32" s="67">
        <f>IF('Resumen de Gestión'!$H$9="Consolidado",COUNTIFS('Bd Gestión'!$V:$V,'Gestión Consolidada'!$B32,'Bd Gestión'!$W:$W,'Gestión Consolidada'!V$15),COUNTIFS('Bd Gestión'!$V:$V,'Gestión Consolidada'!$B32,'Bd Gestión'!$W:$W,'Gestión Consolidada'!V$15,'Bd Gestión'!$O:$O,'Resumen de Gestión'!$H$9))</f>
        <v>0</v>
      </c>
      <c r="W32" s="67">
        <f>IF('Resumen de Gestión'!$H$9="Consolidado",COUNTIFS('Bd Gestión'!$V:$V,'Gestión Consolidada'!$B32,'Bd Gestión'!$W:$W,'Gestión Consolidada'!W$15),COUNTIFS('Bd Gestión'!$V:$V,'Gestión Consolidada'!$B32,'Bd Gestión'!$W:$W,'Gestión Consolidada'!W$15,'Bd Gestión'!$O:$O,'Resumen de Gestión'!$H$9))</f>
        <v>0</v>
      </c>
      <c r="X32" s="67">
        <f>IF('Resumen de Gestión'!$H$9="Consolidado",COUNTIFS('Bd Gestión'!$V:$V,'Gestión Consolidada'!$B32,'Bd Gestión'!$W:$W,'Gestión Consolidada'!X$15),COUNTIFS('Bd Gestión'!$V:$V,'Gestión Consolidada'!$B32,'Bd Gestión'!$W:$W,'Gestión Consolidada'!X$15,'Bd Gestión'!$O:$O,'Resumen de Gestión'!$H$9))</f>
        <v>25</v>
      </c>
      <c r="Y32" s="67">
        <f>IF('Resumen de Gestión'!$H$9="Consolidado",COUNTIFS('Bd Gestión'!$V:$V,'Gestión Consolidada'!$B32,'Bd Gestión'!$W:$W,'Gestión Consolidada'!Y$15),COUNTIFS('Bd Gestión'!$V:$V,'Gestión Consolidada'!$B32,'Bd Gestión'!$W:$W,'Gestión Consolidada'!Y$15,'Bd Gestión'!$O:$O,'Resumen de Gestión'!$H$9))</f>
        <v>0</v>
      </c>
      <c r="Z32" s="67">
        <f>IF('Resumen de Gestión'!$H$9="Consolidado",COUNTIFS('Bd Gestión'!$V:$V,'Gestión Consolidada'!$B32,'Bd Gestión'!$W:$W,'Gestión Consolidada'!Z$15),COUNTIFS('Bd Gestión'!$V:$V,'Gestión Consolidada'!$B32,'Bd Gestión'!$W:$W,'Gestión Consolidada'!Z$15,'Bd Gestión'!$O:$O,'Resumen de Gestión'!$H$9))</f>
        <v>0</v>
      </c>
      <c r="AA32" s="67">
        <f>IF('Resumen de Gestión'!$H$9="Consolidado",COUNTIFS('Bd Gestión'!$V:$V,'Gestión Consolidada'!$B32,'Bd Gestión'!$W:$W,'Gestión Consolidada'!AA$15),COUNTIFS('Bd Gestión'!$V:$V,'Gestión Consolidada'!$B32,'Bd Gestión'!$W:$W,'Gestión Consolidada'!AA$15,'Bd Gestión'!$O:$O,'Resumen de Gestión'!$H$9))</f>
        <v>0</v>
      </c>
      <c r="AB32" s="67">
        <f>IF('Resumen de Gestión'!$H$9="Consolidado",COUNTIFS('Bd Gestión'!$V:$V,'Gestión Consolidada'!$B32,'Bd Gestión'!$W:$W,'Gestión Consolidada'!AB$15),COUNTIFS('Bd Gestión'!$V:$V,'Gestión Consolidada'!$B32,'Bd Gestión'!$W:$W,'Gestión Consolidada'!AB$15,'Bd Gestión'!$O:$O,'Resumen de Gestión'!$H$9))</f>
        <v>0</v>
      </c>
      <c r="AC32" s="67">
        <f>IF('Resumen de Gestión'!$H$9="Consolidado",COUNTIFS('Bd Gestión'!$V:$V,'Gestión Consolidada'!$B32,'Bd Gestión'!$W:$W,'Gestión Consolidada'!AC$15),COUNTIFS('Bd Gestión'!$V:$V,'Gestión Consolidada'!$B32,'Bd Gestión'!$W:$W,'Gestión Consolidada'!AC$15,'Bd Gestión'!$O:$O,'Resumen de Gestión'!$H$9))</f>
        <v>0</v>
      </c>
      <c r="AD32" s="67">
        <f>IF('Resumen de Gestión'!$H$9="Consolidado",COUNTIFS('Bd Gestión'!$V:$V,'Gestión Consolidada'!$B32,'Bd Gestión'!$W:$W,'Gestión Consolidada'!AD$15),COUNTIFS('Bd Gestión'!$V:$V,'Gestión Consolidada'!$B32,'Bd Gestión'!$W:$W,'Gestión Consolidada'!AD$15,'Bd Gestión'!$O:$O,'Resumen de Gestión'!$H$9))</f>
        <v>0</v>
      </c>
      <c r="AE32" s="67">
        <f>IF('Resumen de Gestión'!$H$9="Consolidado",COUNTIFS('Bd Gestión'!$V:$V,'Gestión Consolidada'!$B32,'Bd Gestión'!$W:$W,'Gestión Consolidada'!AE$15),COUNTIFS('Bd Gestión'!$V:$V,'Gestión Consolidada'!$B32,'Bd Gestión'!$W:$W,'Gestión Consolidada'!AE$15,'Bd Gestión'!$O:$O,'Resumen de Gestión'!$H$9))</f>
        <v>0</v>
      </c>
      <c r="AF32" s="67">
        <f>IF('Resumen de Gestión'!$H$9="Consolidado",COUNTIFS('Bd Gestión'!$V:$V,'Gestión Consolidada'!$B32,'Bd Gestión'!$W:$W,'Gestión Consolidada'!AF$15),COUNTIFS('Bd Gestión'!$V:$V,'Gestión Consolidada'!$B32,'Bd Gestión'!$W:$W,'Gestión Consolidada'!AF$15,'Bd Gestión'!$O:$O,'Resumen de Gestión'!$H$9))</f>
        <v>0</v>
      </c>
      <c r="AG32" s="67">
        <f>IF('Resumen de Gestión'!$H$9="Consolidado",COUNTIFS('Bd Gestión'!$V:$V,'Gestión Consolidada'!$B32,'Bd Gestión'!$W:$W,'Gestión Consolidada'!AG$15),COUNTIFS('Bd Gestión'!$V:$V,'Gestión Consolidada'!$B32,'Bd Gestión'!$W:$W,'Gestión Consolidada'!AG$15,'Bd Gestión'!$O:$O,'Resumen de Gestión'!$H$9))</f>
        <v>0</v>
      </c>
      <c r="AH32" s="67">
        <f>IF('Resumen de Gestión'!$H$9="Consolidado",COUNTIFS('Bd Gestión'!$V:$V,'Gestión Consolidada'!$B32,'Bd Gestión'!$W:$W,'Gestión Consolidada'!AH$15),COUNTIFS('Bd Gestión'!$V:$V,'Gestión Consolidada'!$B32,'Bd Gestión'!$W:$W,'Gestión Consolidada'!AH$15,'Bd Gestión'!$O:$O,'Resumen de Gestión'!$H$9))</f>
        <v>0</v>
      </c>
      <c r="AI32" s="67">
        <f>IF('Resumen de Gestión'!$H$9="Consolidado",COUNTIFS('Bd Gestión'!$V:$V,'Gestión Consolidada'!$B32,'Bd Gestión'!$W:$W,'Gestión Consolidada'!AI$15),COUNTIFS('Bd Gestión'!$V:$V,'Gestión Consolidada'!$B32,'Bd Gestión'!$W:$W,'Gestión Consolidada'!AI$15,'Bd Gestión'!$O:$O,'Resumen de Gestión'!$H$9))</f>
        <v>0</v>
      </c>
      <c r="AJ32" s="67">
        <f>IF('Resumen de Gestión'!$H$9="Consolidado",COUNTIFS('Bd Gestión'!$V:$V,'Gestión Consolidada'!$B32,'Bd Gestión'!$W:$W,'Gestión Consolidada'!AJ$15),COUNTIFS('Bd Gestión'!$V:$V,'Gestión Consolidada'!$B32,'Bd Gestión'!$W:$W,'Gestión Consolidada'!AJ$15,'Bd Gestión'!$O:$O,'Resumen de Gestión'!$H$9))</f>
        <v>0</v>
      </c>
      <c r="AK32" s="67">
        <f>IF('Resumen de Gestión'!$H$9="Consolidado",COUNTIFS('Bd Gestión'!$V:$V,'Gestión Consolidada'!$B32,'Bd Gestión'!$W:$W,'Gestión Consolidada'!AK$15),COUNTIFS('Bd Gestión'!$V:$V,'Gestión Consolidada'!$B32,'Bd Gestión'!$W:$W,'Gestión Consolidada'!AK$15,'Bd Gestión'!$O:$O,'Resumen de Gestión'!$H$9))</f>
        <v>0</v>
      </c>
      <c r="AL32" s="67">
        <f>IF('Resumen de Gestión'!$H$9="Consolidado",COUNTIFS('Bd Gestión'!$V:$V,'Gestión Consolidada'!$B32,'Bd Gestión'!$W:$W,'Gestión Consolidada'!AL$15),COUNTIFS('Bd Gestión'!$V:$V,'Gestión Consolidada'!$B32,'Bd Gestión'!$W:$W,'Gestión Consolidada'!AL$15,'Bd Gestión'!$O:$O,'Resumen de Gestión'!$H$9))</f>
        <v>0</v>
      </c>
      <c r="AM32" s="67">
        <f>IF('Resumen de Gestión'!$H$9="Consolidado",COUNTIFS('Bd Gestión'!$V:$V,'Gestión Consolidada'!$B32,'Bd Gestión'!$W:$W,'Gestión Consolidada'!AM$15),COUNTIFS('Bd Gestión'!$V:$V,'Gestión Consolidada'!$B32,'Bd Gestión'!$W:$W,'Gestión Consolidada'!AM$15,'Bd Gestión'!$O:$O,'Resumen de Gestión'!$H$9))</f>
        <v>0</v>
      </c>
      <c r="AN32" s="67">
        <f>IF('Resumen de Gestión'!$H$9="Consolidado",COUNTIFS('Bd Gestión'!$V:$V,'Gestión Consolidada'!$B32,'Bd Gestión'!$W:$W,'Gestión Consolidada'!AN$15),COUNTIFS('Bd Gestión'!$V:$V,'Gestión Consolidada'!$B32,'Bd Gestión'!$W:$W,'Gestión Consolidada'!AN$15,'Bd Gestión'!$O:$O,'Resumen de Gestión'!$H$9))</f>
        <v>0</v>
      </c>
    </row>
    <row r="33" spans="2:40" x14ac:dyDescent="0.25">
      <c r="B33" s="73"/>
      <c r="C33" s="63"/>
      <c r="D33" s="74"/>
      <c r="E33" s="75"/>
      <c r="F33" s="3"/>
      <c r="G33" s="3"/>
      <c r="H33" s="74"/>
      <c r="I33" s="74"/>
      <c r="J33" s="74"/>
      <c r="K33" s="74"/>
      <c r="L33" s="74"/>
      <c r="M33" s="74"/>
      <c r="N33" s="74"/>
      <c r="O33" s="74"/>
      <c r="P33" s="74"/>
      <c r="Q33" s="74"/>
      <c r="R33" s="74"/>
      <c r="S33" s="74"/>
      <c r="T33" s="74"/>
      <c r="U33" s="74"/>
      <c r="V33" s="74"/>
      <c r="W33" s="74"/>
      <c r="X33" s="74"/>
      <c r="Y33" s="74"/>
      <c r="Z33" s="74"/>
      <c r="AA33" s="74"/>
      <c r="AB33" s="74"/>
      <c r="AC33" s="74"/>
      <c r="AD33" s="15"/>
      <c r="AE33" s="15"/>
      <c r="AF33" s="15"/>
      <c r="AG33" s="15"/>
      <c r="AH33" s="15"/>
      <c r="AI33" s="15"/>
      <c r="AJ33" s="15"/>
      <c r="AK33" s="15"/>
      <c r="AL33" s="15"/>
      <c r="AM33" s="15"/>
      <c r="AN33" s="15"/>
    </row>
    <row r="34" spans="2:40" x14ac:dyDescent="0.25">
      <c r="B34" s="60" t="s">
        <v>76</v>
      </c>
      <c r="C34" s="63"/>
      <c r="D34" s="13">
        <f>SUM(D35:D36)</f>
        <v>52</v>
      </c>
      <c r="E34" s="69">
        <f>IFERROR(D34/$D$16,0)</f>
        <v>0.11453744493392071</v>
      </c>
      <c r="F34" s="3"/>
      <c r="G34" s="3"/>
      <c r="H34" s="13">
        <f>SUM(H35:H36)</f>
        <v>27</v>
      </c>
      <c r="I34" s="13">
        <f t="shared" ref="I34:M34" si="37">SUM(I35:I36)</f>
        <v>0</v>
      </c>
      <c r="J34" s="13">
        <f t="shared" si="37"/>
        <v>0</v>
      </c>
      <c r="K34" s="13">
        <f t="shared" si="37"/>
        <v>0</v>
      </c>
      <c r="L34" s="13">
        <f t="shared" si="37"/>
        <v>0</v>
      </c>
      <c r="M34" s="13">
        <f t="shared" si="37"/>
        <v>0</v>
      </c>
      <c r="N34" s="13">
        <f t="shared" ref="N34:O34" si="38">SUM(N35:N36)</f>
        <v>0</v>
      </c>
      <c r="O34" s="13">
        <f t="shared" si="38"/>
        <v>8</v>
      </c>
      <c r="P34" s="13">
        <f t="shared" ref="P34:S34" si="39">SUM(P35:P36)</f>
        <v>0</v>
      </c>
      <c r="Q34" s="13">
        <f t="shared" si="39"/>
        <v>0</v>
      </c>
      <c r="R34" s="13">
        <f t="shared" si="39"/>
        <v>4</v>
      </c>
      <c r="S34" s="13">
        <f t="shared" si="39"/>
        <v>0</v>
      </c>
      <c r="T34" s="13">
        <f t="shared" ref="T34:V34" si="40">SUM(T35:T36)</f>
        <v>0</v>
      </c>
      <c r="U34" s="13">
        <f t="shared" si="40"/>
        <v>8</v>
      </c>
      <c r="V34" s="13">
        <f t="shared" si="40"/>
        <v>0</v>
      </c>
      <c r="W34" s="13">
        <f t="shared" ref="W34:AD34" si="41">SUM(W35:W36)</f>
        <v>0</v>
      </c>
      <c r="X34" s="13">
        <f t="shared" si="41"/>
        <v>5</v>
      </c>
      <c r="Y34" s="13">
        <f t="shared" si="41"/>
        <v>0</v>
      </c>
      <c r="Z34" s="13">
        <f t="shared" si="41"/>
        <v>0</v>
      </c>
      <c r="AA34" s="13">
        <f t="shared" si="41"/>
        <v>0</v>
      </c>
      <c r="AB34" s="13">
        <f t="shared" si="41"/>
        <v>0</v>
      </c>
      <c r="AC34" s="13">
        <f t="shared" si="41"/>
        <v>0</v>
      </c>
      <c r="AD34" s="13">
        <f t="shared" si="41"/>
        <v>0</v>
      </c>
      <c r="AE34" s="13">
        <f t="shared" ref="AE34:AJ34" si="42">SUM(AE35:AE36)</f>
        <v>0</v>
      </c>
      <c r="AF34" s="13">
        <f t="shared" si="42"/>
        <v>0</v>
      </c>
      <c r="AG34" s="13">
        <f t="shared" si="42"/>
        <v>0</v>
      </c>
      <c r="AH34" s="13">
        <f t="shared" si="42"/>
        <v>0</v>
      </c>
      <c r="AI34" s="13">
        <f t="shared" si="42"/>
        <v>0</v>
      </c>
      <c r="AJ34" s="13">
        <f t="shared" si="42"/>
        <v>0</v>
      </c>
      <c r="AK34" s="13">
        <f t="shared" ref="AK34:AM34" si="43">SUM(AK35:AK36)</f>
        <v>0</v>
      </c>
      <c r="AL34" s="13">
        <f t="shared" si="43"/>
        <v>0</v>
      </c>
      <c r="AM34" s="13">
        <f t="shared" si="43"/>
        <v>0</v>
      </c>
      <c r="AN34" s="13">
        <f t="shared" ref="AN34" si="44">SUM(AN35:AN36)</f>
        <v>0</v>
      </c>
    </row>
    <row r="35" spans="2:40" x14ac:dyDescent="0.25">
      <c r="B35" s="70" t="s">
        <v>88</v>
      </c>
      <c r="C35" s="63"/>
      <c r="D35" s="67">
        <f>IF('Resumen de Gestión'!$H$9="Consolidado",COUNTIF('Bd Gestión'!$V:$V,'Gestión Consolidada'!$B35),COUNTIFS('Bd Gestión'!$V:$V,'Gestión Consolidada'!B35,'Bd Gestión'!$O:$O,'Resumen de Gestión'!$H$9))</f>
        <v>23</v>
      </c>
      <c r="E35" s="68">
        <f>IFERROR(D35/$D$34,0)</f>
        <v>0.44230769230769229</v>
      </c>
      <c r="F35" s="3"/>
      <c r="G35" s="3"/>
      <c r="H35" s="67">
        <f>IF('Resumen de Gestión'!$H$9="Consolidado",COUNTIFS('Bd Gestión'!$V:$V,'Gestión Consolidada'!$B35,'Bd Gestión'!$W:$W,'Gestión Consolidada'!H$15),COUNTIFS('Bd Gestión'!$V:$V,'Gestión Consolidada'!$B35,'Bd Gestión'!$W:$W,'Gestión Consolidada'!H$15,'Bd Gestión'!$O:$O,'Resumen de Gestión'!$H$9))</f>
        <v>16</v>
      </c>
      <c r="I35" s="67">
        <f>IF('Resumen de Gestión'!$H$9="Consolidado",COUNTIFS('Bd Gestión'!$V:$V,'Gestión Consolidada'!$B35,'Bd Gestión'!$W:$W,'Gestión Consolidada'!I$15),COUNTIFS('Bd Gestión'!$V:$V,'Gestión Consolidada'!$B35,'Bd Gestión'!$W:$W,'Gestión Consolidada'!I$15,'Bd Gestión'!$O:$O,'Resumen de Gestión'!$H$9))</f>
        <v>0</v>
      </c>
      <c r="J35" s="67">
        <f>IF('Resumen de Gestión'!$H$9="Consolidado",COUNTIFS('Bd Gestión'!$V:$V,'Gestión Consolidada'!$B35,'Bd Gestión'!$W:$W,'Gestión Consolidada'!J$15),COUNTIFS('Bd Gestión'!$V:$V,'Gestión Consolidada'!$B35,'Bd Gestión'!$W:$W,'Gestión Consolidada'!J$15,'Bd Gestión'!$O:$O,'Resumen de Gestión'!$H$9))</f>
        <v>0</v>
      </c>
      <c r="K35" s="67">
        <f>IF('Resumen de Gestión'!$H$9="Consolidado",COUNTIFS('Bd Gestión'!$V:$V,'Gestión Consolidada'!$B35,'Bd Gestión'!$W:$W,'Gestión Consolidada'!K$15),COUNTIFS('Bd Gestión'!$V:$V,'Gestión Consolidada'!$B35,'Bd Gestión'!$W:$W,'Gestión Consolidada'!K$15,'Bd Gestión'!$O:$O,'Resumen de Gestión'!$H$9))</f>
        <v>0</v>
      </c>
      <c r="L35" s="67">
        <f>IF('Resumen de Gestión'!$H$9="Consolidado",COUNTIFS('Bd Gestión'!$V:$V,'Gestión Consolidada'!$B35,'Bd Gestión'!$W:$W,'Gestión Consolidada'!L$15),COUNTIFS('Bd Gestión'!$V:$V,'Gestión Consolidada'!$B35,'Bd Gestión'!$W:$W,'Gestión Consolidada'!L$15,'Bd Gestión'!$O:$O,'Resumen de Gestión'!$H$9))</f>
        <v>0</v>
      </c>
      <c r="M35" s="67">
        <f>IF('Resumen de Gestión'!$H$9="Consolidado",COUNTIFS('Bd Gestión'!$V:$V,'Gestión Consolidada'!$B35,'Bd Gestión'!$W:$W,'Gestión Consolidada'!M$15),COUNTIFS('Bd Gestión'!$V:$V,'Gestión Consolidada'!$B35,'Bd Gestión'!$W:$W,'Gestión Consolidada'!M$15,'Bd Gestión'!$O:$O,'Resumen de Gestión'!$H$9))</f>
        <v>0</v>
      </c>
      <c r="N35" s="67">
        <f>IF('Resumen de Gestión'!$H$9="Consolidado",COUNTIFS('Bd Gestión'!$V:$V,'Gestión Consolidada'!$B35,'Bd Gestión'!$W:$W,'Gestión Consolidada'!N$15),COUNTIFS('Bd Gestión'!$V:$V,'Gestión Consolidada'!$B35,'Bd Gestión'!$W:$W,'Gestión Consolidada'!N$15,'Bd Gestión'!$O:$O,'Resumen de Gestión'!$H$9))</f>
        <v>0</v>
      </c>
      <c r="O35" s="67">
        <f>IF('Resumen de Gestión'!$H$9="Consolidado",COUNTIFS('Bd Gestión'!$V:$V,'Gestión Consolidada'!$B35,'Bd Gestión'!$W:$W,'Gestión Consolidada'!O$15),COUNTIFS('Bd Gestión'!$V:$V,'Gestión Consolidada'!$B35,'Bd Gestión'!$W:$W,'Gestión Consolidada'!O$15,'Bd Gestión'!$O:$O,'Resumen de Gestión'!$H$9))</f>
        <v>2</v>
      </c>
      <c r="P35" s="67">
        <f>IF('Resumen de Gestión'!$H$9="Consolidado",COUNTIFS('Bd Gestión'!$V:$V,'Gestión Consolidada'!$B35,'Bd Gestión'!$W:$W,'Gestión Consolidada'!P$15),COUNTIFS('Bd Gestión'!$V:$V,'Gestión Consolidada'!$B35,'Bd Gestión'!$W:$W,'Gestión Consolidada'!P$15,'Bd Gestión'!$O:$O,'Resumen de Gestión'!$H$9))</f>
        <v>0</v>
      </c>
      <c r="Q35" s="67">
        <f>IF('Resumen de Gestión'!$H$9="Consolidado",COUNTIFS('Bd Gestión'!$V:$V,'Gestión Consolidada'!$B35,'Bd Gestión'!$W:$W,'Gestión Consolidada'!Q$15),COUNTIFS('Bd Gestión'!$V:$V,'Gestión Consolidada'!$B35,'Bd Gestión'!$W:$W,'Gestión Consolidada'!Q$15,'Bd Gestión'!$O:$O,'Resumen de Gestión'!$H$9))</f>
        <v>0</v>
      </c>
      <c r="R35" s="67">
        <f>IF('Resumen de Gestión'!$H$9="Consolidado",COUNTIFS('Bd Gestión'!$V:$V,'Gestión Consolidada'!$B35,'Bd Gestión'!$W:$W,'Gestión Consolidada'!R$15),COUNTIFS('Bd Gestión'!$V:$V,'Gestión Consolidada'!$B35,'Bd Gestión'!$W:$W,'Gestión Consolidada'!R$15,'Bd Gestión'!$O:$O,'Resumen de Gestión'!$H$9))</f>
        <v>1</v>
      </c>
      <c r="S35" s="67">
        <f>IF('Resumen de Gestión'!$H$9="Consolidado",COUNTIFS('Bd Gestión'!$V:$V,'Gestión Consolidada'!$B35,'Bd Gestión'!$W:$W,'Gestión Consolidada'!S$15),COUNTIFS('Bd Gestión'!$V:$V,'Gestión Consolidada'!$B35,'Bd Gestión'!$W:$W,'Gestión Consolidada'!S$15,'Bd Gestión'!$O:$O,'Resumen de Gestión'!$H$9))</f>
        <v>0</v>
      </c>
      <c r="T35" s="67">
        <f>IF('Resumen de Gestión'!$H$9="Consolidado",COUNTIFS('Bd Gestión'!$V:$V,'Gestión Consolidada'!$B35,'Bd Gestión'!$W:$W,'Gestión Consolidada'!T$15),COUNTIFS('Bd Gestión'!$V:$V,'Gestión Consolidada'!$B35,'Bd Gestión'!$W:$W,'Gestión Consolidada'!T$15,'Bd Gestión'!$O:$O,'Resumen de Gestión'!$H$9))</f>
        <v>0</v>
      </c>
      <c r="U35" s="67">
        <f>IF('Resumen de Gestión'!$H$9="Consolidado",COUNTIFS('Bd Gestión'!$V:$V,'Gestión Consolidada'!$B35,'Bd Gestión'!$W:$W,'Gestión Consolidada'!U$15),COUNTIFS('Bd Gestión'!$V:$V,'Gestión Consolidada'!$B35,'Bd Gestión'!$W:$W,'Gestión Consolidada'!U$15,'Bd Gestión'!$O:$O,'Resumen de Gestión'!$H$9))</f>
        <v>2</v>
      </c>
      <c r="V35" s="67">
        <f>IF('Resumen de Gestión'!$H$9="Consolidado",COUNTIFS('Bd Gestión'!$V:$V,'Gestión Consolidada'!$B35,'Bd Gestión'!$W:$W,'Gestión Consolidada'!V$15),COUNTIFS('Bd Gestión'!$V:$V,'Gestión Consolidada'!$B35,'Bd Gestión'!$W:$W,'Gestión Consolidada'!V$15,'Bd Gestión'!$O:$O,'Resumen de Gestión'!$H$9))</f>
        <v>0</v>
      </c>
      <c r="W35" s="67">
        <f>IF('Resumen de Gestión'!$H$9="Consolidado",COUNTIFS('Bd Gestión'!$V:$V,'Gestión Consolidada'!$B35,'Bd Gestión'!$W:$W,'Gestión Consolidada'!W$15),COUNTIFS('Bd Gestión'!$V:$V,'Gestión Consolidada'!$B35,'Bd Gestión'!$W:$W,'Gestión Consolidada'!W$15,'Bd Gestión'!$O:$O,'Resumen de Gestión'!$H$9))</f>
        <v>0</v>
      </c>
      <c r="X35" s="67">
        <f>IF('Resumen de Gestión'!$H$9="Consolidado",COUNTIFS('Bd Gestión'!$V:$V,'Gestión Consolidada'!$B35,'Bd Gestión'!$W:$W,'Gestión Consolidada'!X$15),COUNTIFS('Bd Gestión'!$V:$V,'Gestión Consolidada'!$B35,'Bd Gestión'!$W:$W,'Gestión Consolidada'!X$15,'Bd Gestión'!$O:$O,'Resumen de Gestión'!$H$9))</f>
        <v>2</v>
      </c>
      <c r="Y35" s="67">
        <f>IF('Resumen de Gestión'!$H$9="Consolidado",COUNTIFS('Bd Gestión'!$V:$V,'Gestión Consolidada'!$B35,'Bd Gestión'!$W:$W,'Gestión Consolidada'!Y$15),COUNTIFS('Bd Gestión'!$V:$V,'Gestión Consolidada'!$B35,'Bd Gestión'!$W:$W,'Gestión Consolidada'!Y$15,'Bd Gestión'!$O:$O,'Resumen de Gestión'!$H$9))</f>
        <v>0</v>
      </c>
      <c r="Z35" s="67">
        <f>IF('Resumen de Gestión'!$H$9="Consolidado",COUNTIFS('Bd Gestión'!$V:$V,'Gestión Consolidada'!$B35,'Bd Gestión'!$W:$W,'Gestión Consolidada'!Z$15),COUNTIFS('Bd Gestión'!$V:$V,'Gestión Consolidada'!$B35,'Bd Gestión'!$W:$W,'Gestión Consolidada'!Z$15,'Bd Gestión'!$O:$O,'Resumen de Gestión'!$H$9))</f>
        <v>0</v>
      </c>
      <c r="AA35" s="67">
        <f>IF('Resumen de Gestión'!$H$9="Consolidado",COUNTIFS('Bd Gestión'!$V:$V,'Gestión Consolidada'!$B35,'Bd Gestión'!$W:$W,'Gestión Consolidada'!AA$15),COUNTIFS('Bd Gestión'!$V:$V,'Gestión Consolidada'!$B35,'Bd Gestión'!$W:$W,'Gestión Consolidada'!AA$15,'Bd Gestión'!$O:$O,'Resumen de Gestión'!$H$9))</f>
        <v>0</v>
      </c>
      <c r="AB35" s="67">
        <f>IF('Resumen de Gestión'!$H$9="Consolidado",COUNTIFS('Bd Gestión'!$V:$V,'Gestión Consolidada'!$B35,'Bd Gestión'!$W:$W,'Gestión Consolidada'!AB$15),COUNTIFS('Bd Gestión'!$V:$V,'Gestión Consolidada'!$B35,'Bd Gestión'!$W:$W,'Gestión Consolidada'!AB$15,'Bd Gestión'!$O:$O,'Resumen de Gestión'!$H$9))</f>
        <v>0</v>
      </c>
      <c r="AC35" s="67">
        <f>IF('Resumen de Gestión'!$H$9="Consolidado",COUNTIFS('Bd Gestión'!$V:$V,'Gestión Consolidada'!$B35,'Bd Gestión'!$W:$W,'Gestión Consolidada'!AC$15),COUNTIFS('Bd Gestión'!$V:$V,'Gestión Consolidada'!$B35,'Bd Gestión'!$W:$W,'Gestión Consolidada'!AC$15,'Bd Gestión'!$O:$O,'Resumen de Gestión'!$H$9))</f>
        <v>0</v>
      </c>
      <c r="AD35" s="12">
        <f>IF('Resumen de Gestión'!$H$9="Consolidado",COUNTIFS('Bd Gestión'!$V:$V,'Gestión Consolidada'!$B35,'Bd Gestión'!$W:$W,'Gestión Consolidada'!AD$15),COUNTIFS('Bd Gestión'!$V:$V,'Gestión Consolidada'!$B35,'Bd Gestión'!$W:$W,'Gestión Consolidada'!AD$15,'Bd Gestión'!$O:$O,'Resumen de Gestión'!$H$9))</f>
        <v>0</v>
      </c>
      <c r="AE35" s="12">
        <f>IF('Resumen de Gestión'!$H$9="Consolidado",COUNTIFS('Bd Gestión'!$V:$V,'Gestión Consolidada'!$B35,'Bd Gestión'!$W:$W,'Gestión Consolidada'!AE$15),COUNTIFS('Bd Gestión'!$V:$V,'Gestión Consolidada'!$B35,'Bd Gestión'!$W:$W,'Gestión Consolidada'!AE$15,'Bd Gestión'!$O:$O,'Resumen de Gestión'!$H$9))</f>
        <v>0</v>
      </c>
      <c r="AF35" s="12">
        <f>IF('Resumen de Gestión'!$H$9="Consolidado",COUNTIFS('Bd Gestión'!$V:$V,'Gestión Consolidada'!$B35,'Bd Gestión'!$W:$W,'Gestión Consolidada'!AF$15),COUNTIFS('Bd Gestión'!$V:$V,'Gestión Consolidada'!$B35,'Bd Gestión'!$W:$W,'Gestión Consolidada'!AF$15,'Bd Gestión'!$O:$O,'Resumen de Gestión'!$H$9))</f>
        <v>0</v>
      </c>
      <c r="AG35" s="12">
        <f>IF('Resumen de Gestión'!$H$9="Consolidado",COUNTIFS('Bd Gestión'!$V:$V,'Gestión Consolidada'!$B35,'Bd Gestión'!$W:$W,'Gestión Consolidada'!AG$15),COUNTIFS('Bd Gestión'!$V:$V,'Gestión Consolidada'!$B35,'Bd Gestión'!$W:$W,'Gestión Consolidada'!AG$15,'Bd Gestión'!$O:$O,'Resumen de Gestión'!$H$9))</f>
        <v>0</v>
      </c>
      <c r="AH35" s="12">
        <f>IF('Resumen de Gestión'!$H$9="Consolidado",COUNTIFS('Bd Gestión'!$V:$V,'Gestión Consolidada'!$B35,'Bd Gestión'!$W:$W,'Gestión Consolidada'!AH$15),COUNTIFS('Bd Gestión'!$V:$V,'Gestión Consolidada'!$B35,'Bd Gestión'!$W:$W,'Gestión Consolidada'!AH$15,'Bd Gestión'!$O:$O,'Resumen de Gestión'!$H$9))</f>
        <v>0</v>
      </c>
      <c r="AI35" s="12">
        <f>IF('Resumen de Gestión'!$H$9="Consolidado",COUNTIFS('Bd Gestión'!$V:$V,'Gestión Consolidada'!$B35,'Bd Gestión'!$W:$W,'Gestión Consolidada'!AI$15),COUNTIFS('Bd Gestión'!$V:$V,'Gestión Consolidada'!$B35,'Bd Gestión'!$W:$W,'Gestión Consolidada'!AI$15,'Bd Gestión'!$O:$O,'Resumen de Gestión'!$H$9))</f>
        <v>0</v>
      </c>
      <c r="AJ35" s="12">
        <f>IF('Resumen de Gestión'!$H$9="Consolidado",COUNTIFS('Bd Gestión'!$V:$V,'Gestión Consolidada'!$B35,'Bd Gestión'!$W:$W,'Gestión Consolidada'!AJ$15),COUNTIFS('Bd Gestión'!$V:$V,'Gestión Consolidada'!$B35,'Bd Gestión'!$W:$W,'Gestión Consolidada'!AJ$15,'Bd Gestión'!$O:$O,'Resumen de Gestión'!$H$9))</f>
        <v>0</v>
      </c>
      <c r="AK35" s="12">
        <f>IF('Resumen de Gestión'!$H$9="Consolidado",COUNTIFS('Bd Gestión'!$V:$V,'Gestión Consolidada'!$B35,'Bd Gestión'!$W:$W,'Gestión Consolidada'!AK$15),COUNTIFS('Bd Gestión'!$V:$V,'Gestión Consolidada'!$B35,'Bd Gestión'!$W:$W,'Gestión Consolidada'!AK$15,'Bd Gestión'!$O:$O,'Resumen de Gestión'!$H$9))</f>
        <v>0</v>
      </c>
      <c r="AL35" s="12">
        <f>IF('Resumen de Gestión'!$H$9="Consolidado",COUNTIFS('Bd Gestión'!$V:$V,'Gestión Consolidada'!$B35,'Bd Gestión'!$W:$W,'Gestión Consolidada'!AL$15),COUNTIFS('Bd Gestión'!$V:$V,'Gestión Consolidada'!$B35,'Bd Gestión'!$W:$W,'Gestión Consolidada'!AL$15,'Bd Gestión'!$O:$O,'Resumen de Gestión'!$H$9))</f>
        <v>0</v>
      </c>
      <c r="AM35" s="12">
        <f>IF('Resumen de Gestión'!$H$9="Consolidado",COUNTIFS('Bd Gestión'!$V:$V,'Gestión Consolidada'!$B35,'Bd Gestión'!$W:$W,'Gestión Consolidada'!AM$15),COUNTIFS('Bd Gestión'!$V:$V,'Gestión Consolidada'!$B35,'Bd Gestión'!$W:$W,'Gestión Consolidada'!AM$15,'Bd Gestión'!$O:$O,'Resumen de Gestión'!$H$9))</f>
        <v>0</v>
      </c>
      <c r="AN35" s="12">
        <f>IF('Resumen de Gestión'!$H$9="Consolidado",COUNTIFS('Bd Gestión'!$V:$V,'Gestión Consolidada'!$B35,'Bd Gestión'!$W:$W,'Gestión Consolidada'!AN$15),COUNTIFS('Bd Gestión'!$V:$V,'Gestión Consolidada'!$B35,'Bd Gestión'!$W:$W,'Gestión Consolidada'!AN$15,'Bd Gestión'!$O:$O,'Resumen de Gestión'!$H$9))</f>
        <v>0</v>
      </c>
    </row>
    <row r="36" spans="2:40" x14ac:dyDescent="0.25">
      <c r="B36" s="70" t="s">
        <v>90</v>
      </c>
      <c r="C36" s="63"/>
      <c r="D36" s="67">
        <f>IF('Resumen de Gestión'!$H$9="Consolidado",COUNTIF('Bd Gestión'!$V:$V,'Gestión Consolidada'!$B36),COUNTIFS('Bd Gestión'!$V:$V,'Gestión Consolidada'!B36,'Bd Gestión'!$O:$O,'Resumen de Gestión'!$H$9))</f>
        <v>29</v>
      </c>
      <c r="E36" s="68">
        <f>IFERROR(D36/$D$34,0)</f>
        <v>0.55769230769230771</v>
      </c>
      <c r="F36" s="3"/>
      <c r="G36" s="3"/>
      <c r="H36" s="67">
        <f>IF('Resumen de Gestión'!$H$9="Consolidado",COUNTIFS('Bd Gestión'!$V:$V,'Gestión Consolidada'!$B36,'Bd Gestión'!$W:$W,'Gestión Consolidada'!H$15),COUNTIFS('Bd Gestión'!$V:$V,'Gestión Consolidada'!$B36,'Bd Gestión'!$W:$W,'Gestión Consolidada'!H$15,'Bd Gestión'!$O:$O,'Resumen de Gestión'!$H$9))</f>
        <v>11</v>
      </c>
      <c r="I36" s="67">
        <f>IF('Resumen de Gestión'!$H$9="Consolidado",COUNTIFS('Bd Gestión'!$V:$V,'Gestión Consolidada'!$B36,'Bd Gestión'!$W:$W,'Gestión Consolidada'!I$15),COUNTIFS('Bd Gestión'!$V:$V,'Gestión Consolidada'!$B36,'Bd Gestión'!$W:$W,'Gestión Consolidada'!I$15,'Bd Gestión'!$O:$O,'Resumen de Gestión'!$H$9))</f>
        <v>0</v>
      </c>
      <c r="J36" s="67">
        <f>IF('Resumen de Gestión'!$H$9="Consolidado",COUNTIFS('Bd Gestión'!$V:$V,'Gestión Consolidada'!$B36,'Bd Gestión'!$W:$W,'Gestión Consolidada'!J$15),COUNTIFS('Bd Gestión'!$V:$V,'Gestión Consolidada'!$B36,'Bd Gestión'!$W:$W,'Gestión Consolidada'!J$15,'Bd Gestión'!$O:$O,'Resumen de Gestión'!$H$9))</f>
        <v>0</v>
      </c>
      <c r="K36" s="67">
        <f>IF('Resumen de Gestión'!$H$9="Consolidado",COUNTIFS('Bd Gestión'!$V:$V,'Gestión Consolidada'!$B36,'Bd Gestión'!$W:$W,'Gestión Consolidada'!K$15),COUNTIFS('Bd Gestión'!$V:$V,'Gestión Consolidada'!$B36,'Bd Gestión'!$W:$W,'Gestión Consolidada'!K$15,'Bd Gestión'!$O:$O,'Resumen de Gestión'!$H$9))</f>
        <v>0</v>
      </c>
      <c r="L36" s="67">
        <f>IF('Resumen de Gestión'!$H$9="Consolidado",COUNTIFS('Bd Gestión'!$V:$V,'Gestión Consolidada'!$B36,'Bd Gestión'!$W:$W,'Gestión Consolidada'!L$15),COUNTIFS('Bd Gestión'!$V:$V,'Gestión Consolidada'!$B36,'Bd Gestión'!$W:$W,'Gestión Consolidada'!L$15,'Bd Gestión'!$O:$O,'Resumen de Gestión'!$H$9))</f>
        <v>0</v>
      </c>
      <c r="M36" s="67">
        <f>IF('Resumen de Gestión'!$H$9="Consolidado",COUNTIFS('Bd Gestión'!$V:$V,'Gestión Consolidada'!$B36,'Bd Gestión'!$W:$W,'Gestión Consolidada'!M$15),COUNTIFS('Bd Gestión'!$V:$V,'Gestión Consolidada'!$B36,'Bd Gestión'!$W:$W,'Gestión Consolidada'!M$15,'Bd Gestión'!$O:$O,'Resumen de Gestión'!$H$9))</f>
        <v>0</v>
      </c>
      <c r="N36" s="67">
        <f>IF('Resumen de Gestión'!$H$9="Consolidado",COUNTIFS('Bd Gestión'!$V:$V,'Gestión Consolidada'!$B36,'Bd Gestión'!$W:$W,'Gestión Consolidada'!N$15),COUNTIFS('Bd Gestión'!$V:$V,'Gestión Consolidada'!$B36,'Bd Gestión'!$W:$W,'Gestión Consolidada'!N$15,'Bd Gestión'!$O:$O,'Resumen de Gestión'!$H$9))</f>
        <v>0</v>
      </c>
      <c r="O36" s="67">
        <f>IF('Resumen de Gestión'!$H$9="Consolidado",COUNTIFS('Bd Gestión'!$V:$V,'Gestión Consolidada'!$B36,'Bd Gestión'!$W:$W,'Gestión Consolidada'!O$15),COUNTIFS('Bd Gestión'!$V:$V,'Gestión Consolidada'!$B36,'Bd Gestión'!$W:$W,'Gestión Consolidada'!O$15,'Bd Gestión'!$O:$O,'Resumen de Gestión'!$H$9))</f>
        <v>6</v>
      </c>
      <c r="P36" s="67">
        <f>IF('Resumen de Gestión'!$H$9="Consolidado",COUNTIFS('Bd Gestión'!$V:$V,'Gestión Consolidada'!$B36,'Bd Gestión'!$W:$W,'Gestión Consolidada'!P$15),COUNTIFS('Bd Gestión'!$V:$V,'Gestión Consolidada'!$B36,'Bd Gestión'!$W:$W,'Gestión Consolidada'!P$15,'Bd Gestión'!$O:$O,'Resumen de Gestión'!$H$9))</f>
        <v>0</v>
      </c>
      <c r="Q36" s="67">
        <f>IF('Resumen de Gestión'!$H$9="Consolidado",COUNTIFS('Bd Gestión'!$V:$V,'Gestión Consolidada'!$B36,'Bd Gestión'!$W:$W,'Gestión Consolidada'!Q$15),COUNTIFS('Bd Gestión'!$V:$V,'Gestión Consolidada'!$B36,'Bd Gestión'!$W:$W,'Gestión Consolidada'!Q$15,'Bd Gestión'!$O:$O,'Resumen de Gestión'!$H$9))</f>
        <v>0</v>
      </c>
      <c r="R36" s="67">
        <f>IF('Resumen de Gestión'!$H$9="Consolidado",COUNTIFS('Bd Gestión'!$V:$V,'Gestión Consolidada'!$B36,'Bd Gestión'!$W:$W,'Gestión Consolidada'!R$15),COUNTIFS('Bd Gestión'!$V:$V,'Gestión Consolidada'!$B36,'Bd Gestión'!$W:$W,'Gestión Consolidada'!R$15,'Bd Gestión'!$O:$O,'Resumen de Gestión'!$H$9))</f>
        <v>3</v>
      </c>
      <c r="S36" s="67">
        <f>IF('Resumen de Gestión'!$H$9="Consolidado",COUNTIFS('Bd Gestión'!$V:$V,'Gestión Consolidada'!$B36,'Bd Gestión'!$W:$W,'Gestión Consolidada'!S$15),COUNTIFS('Bd Gestión'!$V:$V,'Gestión Consolidada'!$B36,'Bd Gestión'!$W:$W,'Gestión Consolidada'!S$15,'Bd Gestión'!$O:$O,'Resumen de Gestión'!$H$9))</f>
        <v>0</v>
      </c>
      <c r="T36" s="67">
        <f>IF('Resumen de Gestión'!$H$9="Consolidado",COUNTIFS('Bd Gestión'!$V:$V,'Gestión Consolidada'!$B36,'Bd Gestión'!$W:$W,'Gestión Consolidada'!T$15),COUNTIFS('Bd Gestión'!$V:$V,'Gestión Consolidada'!$B36,'Bd Gestión'!$W:$W,'Gestión Consolidada'!T$15,'Bd Gestión'!$O:$O,'Resumen de Gestión'!$H$9))</f>
        <v>0</v>
      </c>
      <c r="U36" s="67">
        <f>IF('Resumen de Gestión'!$H$9="Consolidado",COUNTIFS('Bd Gestión'!$V:$V,'Gestión Consolidada'!$B36,'Bd Gestión'!$W:$W,'Gestión Consolidada'!U$15),COUNTIFS('Bd Gestión'!$V:$V,'Gestión Consolidada'!$B36,'Bd Gestión'!$W:$W,'Gestión Consolidada'!U$15,'Bd Gestión'!$O:$O,'Resumen de Gestión'!$H$9))</f>
        <v>6</v>
      </c>
      <c r="V36" s="67">
        <f>IF('Resumen de Gestión'!$H$9="Consolidado",COUNTIFS('Bd Gestión'!$V:$V,'Gestión Consolidada'!$B36,'Bd Gestión'!$W:$W,'Gestión Consolidada'!V$15),COUNTIFS('Bd Gestión'!$V:$V,'Gestión Consolidada'!$B36,'Bd Gestión'!$W:$W,'Gestión Consolidada'!V$15,'Bd Gestión'!$O:$O,'Resumen de Gestión'!$H$9))</f>
        <v>0</v>
      </c>
      <c r="W36" s="67">
        <f>IF('Resumen de Gestión'!$H$9="Consolidado",COUNTIFS('Bd Gestión'!$V:$V,'Gestión Consolidada'!$B36,'Bd Gestión'!$W:$W,'Gestión Consolidada'!W$15),COUNTIFS('Bd Gestión'!$V:$V,'Gestión Consolidada'!$B36,'Bd Gestión'!$W:$W,'Gestión Consolidada'!W$15,'Bd Gestión'!$O:$O,'Resumen de Gestión'!$H$9))</f>
        <v>0</v>
      </c>
      <c r="X36" s="67">
        <f>IF('Resumen de Gestión'!$H$9="Consolidado",COUNTIFS('Bd Gestión'!$V:$V,'Gestión Consolidada'!$B36,'Bd Gestión'!$W:$W,'Gestión Consolidada'!X$15),COUNTIFS('Bd Gestión'!$V:$V,'Gestión Consolidada'!$B36,'Bd Gestión'!$W:$W,'Gestión Consolidada'!X$15,'Bd Gestión'!$O:$O,'Resumen de Gestión'!$H$9))</f>
        <v>3</v>
      </c>
      <c r="Y36" s="67">
        <f>IF('Resumen de Gestión'!$H$9="Consolidado",COUNTIFS('Bd Gestión'!$V:$V,'Gestión Consolidada'!$B36,'Bd Gestión'!$W:$W,'Gestión Consolidada'!Y$15),COUNTIFS('Bd Gestión'!$V:$V,'Gestión Consolidada'!$B36,'Bd Gestión'!$W:$W,'Gestión Consolidada'!Y$15,'Bd Gestión'!$O:$O,'Resumen de Gestión'!$H$9))</f>
        <v>0</v>
      </c>
      <c r="Z36" s="67">
        <f>IF('Resumen de Gestión'!$H$9="Consolidado",COUNTIFS('Bd Gestión'!$V:$V,'Gestión Consolidada'!$B36,'Bd Gestión'!$W:$W,'Gestión Consolidada'!Z$15),COUNTIFS('Bd Gestión'!$V:$V,'Gestión Consolidada'!$B36,'Bd Gestión'!$W:$W,'Gestión Consolidada'!Z$15,'Bd Gestión'!$O:$O,'Resumen de Gestión'!$H$9))</f>
        <v>0</v>
      </c>
      <c r="AA36" s="67">
        <f>IF('Resumen de Gestión'!$H$9="Consolidado",COUNTIFS('Bd Gestión'!$V:$V,'Gestión Consolidada'!$B36,'Bd Gestión'!$W:$W,'Gestión Consolidada'!AA$15),COUNTIFS('Bd Gestión'!$V:$V,'Gestión Consolidada'!$B36,'Bd Gestión'!$W:$W,'Gestión Consolidada'!AA$15,'Bd Gestión'!$O:$O,'Resumen de Gestión'!$H$9))</f>
        <v>0</v>
      </c>
      <c r="AB36" s="67">
        <f>IF('Resumen de Gestión'!$H$9="Consolidado",COUNTIFS('Bd Gestión'!$V:$V,'Gestión Consolidada'!$B36,'Bd Gestión'!$W:$W,'Gestión Consolidada'!AB$15),COUNTIFS('Bd Gestión'!$V:$V,'Gestión Consolidada'!$B36,'Bd Gestión'!$W:$W,'Gestión Consolidada'!AB$15,'Bd Gestión'!$O:$O,'Resumen de Gestión'!$H$9))</f>
        <v>0</v>
      </c>
      <c r="AC36" s="67">
        <f>IF('Resumen de Gestión'!$H$9="Consolidado",COUNTIFS('Bd Gestión'!$V:$V,'Gestión Consolidada'!$B36,'Bd Gestión'!$W:$W,'Gestión Consolidada'!AC$15),COUNTIFS('Bd Gestión'!$V:$V,'Gestión Consolidada'!$B36,'Bd Gestión'!$W:$W,'Gestión Consolidada'!AC$15,'Bd Gestión'!$O:$O,'Resumen de Gestión'!$H$9))</f>
        <v>0</v>
      </c>
      <c r="AD36" s="12">
        <f>IF('Resumen de Gestión'!$H$9="Consolidado",COUNTIFS('Bd Gestión'!$V:$V,'Gestión Consolidada'!$B36,'Bd Gestión'!$W:$W,'Gestión Consolidada'!AD$15),COUNTIFS('Bd Gestión'!$V:$V,'Gestión Consolidada'!$B36,'Bd Gestión'!$W:$W,'Gestión Consolidada'!AD$15,'Bd Gestión'!$O:$O,'Resumen de Gestión'!$H$9))</f>
        <v>0</v>
      </c>
      <c r="AE36" s="12">
        <f>IF('Resumen de Gestión'!$H$9="Consolidado",COUNTIFS('Bd Gestión'!$V:$V,'Gestión Consolidada'!$B36,'Bd Gestión'!$W:$W,'Gestión Consolidada'!AE$15),COUNTIFS('Bd Gestión'!$V:$V,'Gestión Consolidada'!$B36,'Bd Gestión'!$W:$W,'Gestión Consolidada'!AE$15,'Bd Gestión'!$O:$O,'Resumen de Gestión'!$H$9))</f>
        <v>0</v>
      </c>
      <c r="AF36" s="12">
        <f>IF('Resumen de Gestión'!$H$9="Consolidado",COUNTIFS('Bd Gestión'!$V:$V,'Gestión Consolidada'!$B36,'Bd Gestión'!$W:$W,'Gestión Consolidada'!AF$15),COUNTIFS('Bd Gestión'!$V:$V,'Gestión Consolidada'!$B36,'Bd Gestión'!$W:$W,'Gestión Consolidada'!AF$15,'Bd Gestión'!$O:$O,'Resumen de Gestión'!$H$9))</f>
        <v>0</v>
      </c>
      <c r="AG36" s="12">
        <f>IF('Resumen de Gestión'!$H$9="Consolidado",COUNTIFS('Bd Gestión'!$V:$V,'Gestión Consolidada'!$B36,'Bd Gestión'!$W:$W,'Gestión Consolidada'!AG$15),COUNTIFS('Bd Gestión'!$V:$V,'Gestión Consolidada'!$B36,'Bd Gestión'!$W:$W,'Gestión Consolidada'!AG$15,'Bd Gestión'!$O:$O,'Resumen de Gestión'!$H$9))</f>
        <v>0</v>
      </c>
      <c r="AH36" s="12">
        <f>IF('Resumen de Gestión'!$H$9="Consolidado",COUNTIFS('Bd Gestión'!$V:$V,'Gestión Consolidada'!$B36,'Bd Gestión'!$W:$W,'Gestión Consolidada'!AH$15),COUNTIFS('Bd Gestión'!$V:$V,'Gestión Consolidada'!$B36,'Bd Gestión'!$W:$W,'Gestión Consolidada'!AH$15,'Bd Gestión'!$O:$O,'Resumen de Gestión'!$H$9))</f>
        <v>0</v>
      </c>
      <c r="AI36" s="12">
        <f>IF('Resumen de Gestión'!$H$9="Consolidado",COUNTIFS('Bd Gestión'!$V:$V,'Gestión Consolidada'!$B36,'Bd Gestión'!$W:$W,'Gestión Consolidada'!AI$15),COUNTIFS('Bd Gestión'!$V:$V,'Gestión Consolidada'!$B36,'Bd Gestión'!$W:$W,'Gestión Consolidada'!AI$15,'Bd Gestión'!$O:$O,'Resumen de Gestión'!$H$9))</f>
        <v>0</v>
      </c>
      <c r="AJ36" s="12">
        <f>IF('Resumen de Gestión'!$H$9="Consolidado",COUNTIFS('Bd Gestión'!$V:$V,'Gestión Consolidada'!$B36,'Bd Gestión'!$W:$W,'Gestión Consolidada'!AJ$15),COUNTIFS('Bd Gestión'!$V:$V,'Gestión Consolidada'!$B36,'Bd Gestión'!$W:$W,'Gestión Consolidada'!AJ$15,'Bd Gestión'!$O:$O,'Resumen de Gestión'!$H$9))</f>
        <v>0</v>
      </c>
      <c r="AK36" s="12">
        <f>IF('Resumen de Gestión'!$H$9="Consolidado",COUNTIFS('Bd Gestión'!$V:$V,'Gestión Consolidada'!$B36,'Bd Gestión'!$W:$W,'Gestión Consolidada'!AK$15),COUNTIFS('Bd Gestión'!$V:$V,'Gestión Consolidada'!$B36,'Bd Gestión'!$W:$W,'Gestión Consolidada'!AK$15,'Bd Gestión'!$O:$O,'Resumen de Gestión'!$H$9))</f>
        <v>0</v>
      </c>
      <c r="AL36" s="12">
        <f>IF('Resumen de Gestión'!$H$9="Consolidado",COUNTIFS('Bd Gestión'!$V:$V,'Gestión Consolidada'!$B36,'Bd Gestión'!$W:$W,'Gestión Consolidada'!AL$15),COUNTIFS('Bd Gestión'!$V:$V,'Gestión Consolidada'!$B36,'Bd Gestión'!$W:$W,'Gestión Consolidada'!AL$15,'Bd Gestión'!$O:$O,'Resumen de Gestión'!$H$9))</f>
        <v>0</v>
      </c>
      <c r="AM36" s="12">
        <f>IF('Resumen de Gestión'!$H$9="Consolidado",COUNTIFS('Bd Gestión'!$V:$V,'Gestión Consolidada'!$B36,'Bd Gestión'!$W:$W,'Gestión Consolidada'!AM$15),COUNTIFS('Bd Gestión'!$V:$V,'Gestión Consolidada'!$B36,'Bd Gestión'!$W:$W,'Gestión Consolidada'!AM$15,'Bd Gestión'!$O:$O,'Resumen de Gestión'!$H$9))</f>
        <v>0</v>
      </c>
      <c r="AN36" s="12">
        <f>IF('Resumen de Gestión'!$H$9="Consolidado",COUNTIFS('Bd Gestión'!$V:$V,'Gestión Consolidada'!$B36,'Bd Gestión'!$W:$W,'Gestión Consolidada'!AN$15),COUNTIFS('Bd Gestión'!$V:$V,'Gestión Consolidada'!$B36,'Bd Gestión'!$W:$W,'Gestión Consolidada'!AN$15,'Bd Gestión'!$O:$O,'Resumen de Gestión'!$H$9))</f>
        <v>0</v>
      </c>
    </row>
    <row r="37" spans="2:40" x14ac:dyDescent="0.25">
      <c r="B37" s="70"/>
      <c r="C37" s="63"/>
      <c r="D37" s="67"/>
      <c r="E37" s="68"/>
      <c r="F37" s="3"/>
      <c r="G37" s="3"/>
      <c r="H37" s="67"/>
      <c r="I37" s="67"/>
      <c r="J37" s="67"/>
      <c r="K37" s="67"/>
      <c r="L37" s="67"/>
      <c r="M37" s="67"/>
      <c r="N37" s="67"/>
      <c r="O37" s="67"/>
      <c r="P37" s="67"/>
      <c r="Q37" s="67"/>
      <c r="R37" s="67"/>
      <c r="S37" s="67"/>
      <c r="T37" s="67"/>
      <c r="U37" s="67"/>
      <c r="V37" s="67"/>
      <c r="W37" s="67"/>
      <c r="X37" s="67"/>
      <c r="Y37" s="67"/>
      <c r="Z37" s="67"/>
      <c r="AA37" s="67"/>
      <c r="AB37" s="67"/>
      <c r="AC37" s="67"/>
      <c r="AD37" s="12"/>
      <c r="AE37" s="12"/>
      <c r="AF37" s="12"/>
      <c r="AG37" s="12"/>
      <c r="AH37" s="12"/>
      <c r="AI37" s="12"/>
      <c r="AJ37" s="12"/>
      <c r="AK37" s="12"/>
      <c r="AL37" s="12"/>
      <c r="AM37" s="12"/>
      <c r="AN37" s="12"/>
    </row>
    <row r="38" spans="2:40" x14ac:dyDescent="0.25">
      <c r="B38" s="70"/>
      <c r="C38" s="63"/>
      <c r="D38" s="67"/>
      <c r="E38" s="68"/>
      <c r="F38" s="3"/>
      <c r="G38" s="3"/>
      <c r="H38" s="67"/>
      <c r="I38" s="67"/>
      <c r="J38" s="67"/>
      <c r="K38" s="67"/>
      <c r="L38" s="67"/>
      <c r="M38" s="67"/>
      <c r="N38" s="67"/>
      <c r="O38" s="67"/>
      <c r="P38" s="67"/>
      <c r="Q38" s="67"/>
      <c r="R38" s="67"/>
      <c r="S38" s="67"/>
      <c r="T38" s="67"/>
      <c r="U38" s="67"/>
      <c r="V38" s="67"/>
      <c r="W38" s="67"/>
      <c r="X38" s="67"/>
      <c r="Y38" s="67"/>
      <c r="Z38" s="67"/>
      <c r="AA38" s="67"/>
      <c r="AB38" s="67"/>
      <c r="AC38" s="67"/>
      <c r="AD38" s="12"/>
      <c r="AE38" s="12"/>
      <c r="AF38" s="12"/>
      <c r="AG38" s="12"/>
      <c r="AH38" s="12"/>
      <c r="AI38" s="12"/>
      <c r="AJ38" s="12"/>
      <c r="AK38" s="12"/>
      <c r="AL38" s="12"/>
      <c r="AM38" s="12"/>
      <c r="AN38" s="12"/>
    </row>
    <row r="39" spans="2:40" x14ac:dyDescent="0.25">
      <c r="B39" s="70"/>
      <c r="C39" s="63"/>
      <c r="D39" s="67"/>
      <c r="E39" s="68"/>
      <c r="F39" s="3"/>
      <c r="G39" s="3"/>
      <c r="H39" s="67"/>
      <c r="I39" s="67"/>
      <c r="J39" s="67"/>
      <c r="K39" s="67"/>
      <c r="L39" s="67"/>
      <c r="M39" s="67"/>
      <c r="N39" s="67"/>
      <c r="O39" s="67"/>
      <c r="P39" s="67"/>
      <c r="Q39" s="67"/>
      <c r="R39" s="67"/>
      <c r="S39" s="67"/>
      <c r="T39" s="67"/>
      <c r="U39" s="67"/>
      <c r="V39" s="67"/>
      <c r="W39" s="67"/>
      <c r="X39" s="67"/>
      <c r="Y39" s="67"/>
      <c r="Z39" s="67"/>
      <c r="AA39" s="67"/>
      <c r="AB39" s="67"/>
      <c r="AC39" s="67"/>
      <c r="AD39" s="12"/>
      <c r="AE39" s="12"/>
      <c r="AF39" s="12"/>
      <c r="AG39" s="12"/>
      <c r="AH39" s="12"/>
      <c r="AI39" s="12"/>
      <c r="AJ39" s="12"/>
      <c r="AK39" s="12"/>
      <c r="AL39" s="12"/>
      <c r="AM39" s="12"/>
      <c r="AN39" s="12"/>
    </row>
    <row r="40" spans="2:40" x14ac:dyDescent="0.25">
      <c r="B40" s="63"/>
      <c r="C40" s="63"/>
      <c r="D40" s="71"/>
      <c r="E40" s="71"/>
      <c r="F40" s="3"/>
      <c r="G40" s="3"/>
      <c r="H40" s="63"/>
      <c r="I40" s="63"/>
      <c r="J40" s="63"/>
      <c r="K40" s="63"/>
      <c r="L40" s="63"/>
      <c r="M40" s="63"/>
      <c r="N40" s="63"/>
      <c r="O40" s="63"/>
      <c r="P40" s="63"/>
      <c r="Q40" s="63"/>
      <c r="R40" s="63"/>
      <c r="S40" s="63"/>
      <c r="T40" s="63"/>
      <c r="U40" s="63"/>
      <c r="V40" s="63"/>
      <c r="W40" s="63"/>
      <c r="X40" s="63"/>
      <c r="Y40" s="63"/>
      <c r="Z40" s="63"/>
      <c r="AA40" s="63"/>
      <c r="AB40" s="63"/>
      <c r="AC40" s="63"/>
      <c r="AD40" s="3"/>
      <c r="AE40" s="3"/>
      <c r="AF40" s="3"/>
      <c r="AG40" s="3"/>
      <c r="AH40" s="3"/>
      <c r="AI40" s="3"/>
      <c r="AJ40" s="3"/>
      <c r="AK40" s="3"/>
      <c r="AL40" s="3"/>
      <c r="AM40" s="3"/>
      <c r="AN40" s="3"/>
    </row>
    <row r="41" spans="2:40" x14ac:dyDescent="0.25">
      <c r="B41" s="76" t="s">
        <v>45</v>
      </c>
      <c r="C41" s="63"/>
      <c r="D41" s="67">
        <f>+D16</f>
        <v>454</v>
      </c>
      <c r="E41" s="68"/>
      <c r="F41" s="3"/>
      <c r="G41" s="3"/>
      <c r="H41" s="67">
        <f t="shared" ref="H41" si="45">+H16</f>
        <v>237</v>
      </c>
      <c r="I41" s="67">
        <f t="shared" ref="I41:M41" si="46">+I16</f>
        <v>0</v>
      </c>
      <c r="J41" s="67">
        <f t="shared" si="46"/>
        <v>0</v>
      </c>
      <c r="K41" s="67">
        <f t="shared" si="46"/>
        <v>0</v>
      </c>
      <c r="L41" s="67">
        <f t="shared" si="46"/>
        <v>0</v>
      </c>
      <c r="M41" s="67">
        <f t="shared" si="46"/>
        <v>0</v>
      </c>
      <c r="N41" s="67">
        <f t="shared" ref="N41:O41" si="47">+N16</f>
        <v>0</v>
      </c>
      <c r="O41" s="67">
        <f t="shared" si="47"/>
        <v>70</v>
      </c>
      <c r="P41" s="67">
        <f t="shared" ref="P41:S41" si="48">+P16</f>
        <v>0</v>
      </c>
      <c r="Q41" s="67">
        <f t="shared" si="48"/>
        <v>0</v>
      </c>
      <c r="R41" s="67">
        <f t="shared" si="48"/>
        <v>19</v>
      </c>
      <c r="S41" s="67">
        <f t="shared" si="48"/>
        <v>0</v>
      </c>
      <c r="T41" s="67">
        <f t="shared" ref="T41:V41" si="49">+T16</f>
        <v>0</v>
      </c>
      <c r="U41" s="67">
        <f t="shared" si="49"/>
        <v>53</v>
      </c>
      <c r="V41" s="67">
        <f t="shared" si="49"/>
        <v>0</v>
      </c>
      <c r="W41" s="67">
        <f t="shared" ref="W41:AD41" si="50">+W16</f>
        <v>0</v>
      </c>
      <c r="X41" s="67">
        <f t="shared" si="50"/>
        <v>75</v>
      </c>
      <c r="Y41" s="67">
        <f t="shared" si="50"/>
        <v>0</v>
      </c>
      <c r="Z41" s="67">
        <f t="shared" si="50"/>
        <v>0</v>
      </c>
      <c r="AA41" s="67">
        <f t="shared" si="50"/>
        <v>0</v>
      </c>
      <c r="AB41" s="67">
        <f t="shared" si="50"/>
        <v>0</v>
      </c>
      <c r="AC41" s="67">
        <f t="shared" si="50"/>
        <v>0</v>
      </c>
      <c r="AD41" s="12">
        <f t="shared" si="50"/>
        <v>0</v>
      </c>
      <c r="AE41" s="12">
        <f t="shared" ref="AE41:AJ41" si="51">+AE16</f>
        <v>0</v>
      </c>
      <c r="AF41" s="12">
        <f t="shared" si="51"/>
        <v>0</v>
      </c>
      <c r="AG41" s="12">
        <f t="shared" si="51"/>
        <v>0</v>
      </c>
      <c r="AH41" s="12">
        <f t="shared" si="51"/>
        <v>0</v>
      </c>
      <c r="AI41" s="12">
        <f t="shared" si="51"/>
        <v>0</v>
      </c>
      <c r="AJ41" s="12">
        <f t="shared" si="51"/>
        <v>0</v>
      </c>
      <c r="AK41" s="12">
        <f t="shared" ref="AK41:AM41" si="52">+AK16</f>
        <v>0</v>
      </c>
      <c r="AL41" s="12">
        <f t="shared" si="52"/>
        <v>0</v>
      </c>
      <c r="AM41" s="12">
        <f t="shared" si="52"/>
        <v>0</v>
      </c>
      <c r="AN41" s="12">
        <f t="shared" ref="AN41" si="53">+AN16</f>
        <v>0</v>
      </c>
    </row>
    <row r="42" spans="2:40" x14ac:dyDescent="0.25">
      <c r="B42" s="76" t="s">
        <v>77</v>
      </c>
      <c r="C42" s="63"/>
      <c r="D42" s="67">
        <f>+D34</f>
        <v>52</v>
      </c>
      <c r="E42" s="68"/>
      <c r="F42" s="3"/>
      <c r="G42" s="3"/>
      <c r="H42" s="67">
        <f t="shared" ref="H42" si="54">+H34</f>
        <v>27</v>
      </c>
      <c r="I42" s="67">
        <f t="shared" ref="I42:M42" si="55">+I34</f>
        <v>0</v>
      </c>
      <c r="J42" s="67">
        <f t="shared" si="55"/>
        <v>0</v>
      </c>
      <c r="K42" s="67">
        <f t="shared" si="55"/>
        <v>0</v>
      </c>
      <c r="L42" s="67">
        <f t="shared" si="55"/>
        <v>0</v>
      </c>
      <c r="M42" s="67">
        <f t="shared" si="55"/>
        <v>0</v>
      </c>
      <c r="N42" s="67">
        <f t="shared" ref="N42:O42" si="56">+N34</f>
        <v>0</v>
      </c>
      <c r="O42" s="67">
        <f t="shared" si="56"/>
        <v>8</v>
      </c>
      <c r="P42" s="67">
        <f t="shared" ref="P42:S42" si="57">+P34</f>
        <v>0</v>
      </c>
      <c r="Q42" s="67">
        <f t="shared" si="57"/>
        <v>0</v>
      </c>
      <c r="R42" s="67">
        <f t="shared" si="57"/>
        <v>4</v>
      </c>
      <c r="S42" s="67">
        <f t="shared" si="57"/>
        <v>0</v>
      </c>
      <c r="T42" s="67">
        <f t="shared" ref="T42:V42" si="58">+T34</f>
        <v>0</v>
      </c>
      <c r="U42" s="67">
        <f t="shared" si="58"/>
        <v>8</v>
      </c>
      <c r="V42" s="67">
        <f t="shared" si="58"/>
        <v>0</v>
      </c>
      <c r="W42" s="67">
        <f t="shared" ref="W42:AD42" si="59">+W34</f>
        <v>0</v>
      </c>
      <c r="X42" s="67">
        <f t="shared" si="59"/>
        <v>5</v>
      </c>
      <c r="Y42" s="67">
        <f t="shared" si="59"/>
        <v>0</v>
      </c>
      <c r="Z42" s="67">
        <f t="shared" si="59"/>
        <v>0</v>
      </c>
      <c r="AA42" s="67">
        <f t="shared" si="59"/>
        <v>0</v>
      </c>
      <c r="AB42" s="67">
        <f t="shared" si="59"/>
        <v>0</v>
      </c>
      <c r="AC42" s="67">
        <f t="shared" si="59"/>
        <v>0</v>
      </c>
      <c r="AD42" s="12">
        <f t="shared" si="59"/>
        <v>0</v>
      </c>
      <c r="AE42" s="12">
        <f t="shared" ref="AE42:AJ42" si="60">+AE34</f>
        <v>0</v>
      </c>
      <c r="AF42" s="12">
        <f t="shared" si="60"/>
        <v>0</v>
      </c>
      <c r="AG42" s="12">
        <f t="shared" si="60"/>
        <v>0</v>
      </c>
      <c r="AH42" s="12">
        <f t="shared" si="60"/>
        <v>0</v>
      </c>
      <c r="AI42" s="12">
        <f t="shared" si="60"/>
        <v>0</v>
      </c>
      <c r="AJ42" s="12">
        <f t="shared" si="60"/>
        <v>0</v>
      </c>
      <c r="AK42" s="12">
        <f t="shared" ref="AK42:AM42" si="61">+AK34</f>
        <v>0</v>
      </c>
      <c r="AL42" s="12">
        <f t="shared" si="61"/>
        <v>0</v>
      </c>
      <c r="AM42" s="12">
        <f t="shared" si="61"/>
        <v>0</v>
      </c>
      <c r="AN42" s="12">
        <f t="shared" ref="AN42" si="62">+AN34</f>
        <v>0</v>
      </c>
    </row>
    <row r="43" spans="2:40" x14ac:dyDescent="0.25">
      <c r="B43" s="76" t="s">
        <v>48</v>
      </c>
      <c r="C43" s="63"/>
      <c r="D43" s="67">
        <f>+D17</f>
        <v>174</v>
      </c>
      <c r="E43" s="68">
        <f>IFERROR(D43/D41,0)</f>
        <v>0.38325991189427311</v>
      </c>
      <c r="F43" s="3"/>
      <c r="G43" s="3"/>
      <c r="H43" s="67">
        <f t="shared" ref="H43" si="63">+H17</f>
        <v>96</v>
      </c>
      <c r="I43" s="67">
        <f t="shared" ref="I43:M43" si="64">+I17</f>
        <v>0</v>
      </c>
      <c r="J43" s="67">
        <f t="shared" si="64"/>
        <v>0</v>
      </c>
      <c r="K43" s="67">
        <f t="shared" si="64"/>
        <v>0</v>
      </c>
      <c r="L43" s="67">
        <f t="shared" si="64"/>
        <v>0</v>
      </c>
      <c r="M43" s="67">
        <f t="shared" si="64"/>
        <v>0</v>
      </c>
      <c r="N43" s="67">
        <f t="shared" ref="N43:O43" si="65">+N17</f>
        <v>0</v>
      </c>
      <c r="O43" s="67">
        <f t="shared" si="65"/>
        <v>30</v>
      </c>
      <c r="P43" s="67">
        <f t="shared" ref="P43:S43" si="66">+P17</f>
        <v>0</v>
      </c>
      <c r="Q43" s="67">
        <f t="shared" si="66"/>
        <v>0</v>
      </c>
      <c r="R43" s="67">
        <f t="shared" si="66"/>
        <v>4</v>
      </c>
      <c r="S43" s="67">
        <f t="shared" si="66"/>
        <v>0</v>
      </c>
      <c r="T43" s="67">
        <f t="shared" ref="T43:V43" si="67">+T17</f>
        <v>0</v>
      </c>
      <c r="U43" s="67">
        <f t="shared" si="67"/>
        <v>15</v>
      </c>
      <c r="V43" s="67">
        <f t="shared" si="67"/>
        <v>0</v>
      </c>
      <c r="W43" s="67">
        <f t="shared" ref="W43:AD43" si="68">+W17</f>
        <v>0</v>
      </c>
      <c r="X43" s="67">
        <f t="shared" si="68"/>
        <v>29</v>
      </c>
      <c r="Y43" s="67">
        <f t="shared" si="68"/>
        <v>0</v>
      </c>
      <c r="Z43" s="67">
        <f t="shared" si="68"/>
        <v>0</v>
      </c>
      <c r="AA43" s="67">
        <f t="shared" si="68"/>
        <v>0</v>
      </c>
      <c r="AB43" s="67">
        <f t="shared" si="68"/>
        <v>0</v>
      </c>
      <c r="AC43" s="67">
        <f t="shared" si="68"/>
        <v>0</v>
      </c>
      <c r="AD43" s="12">
        <f t="shared" si="68"/>
        <v>0</v>
      </c>
      <c r="AE43" s="12">
        <f t="shared" ref="AE43:AJ43" si="69">+AE17</f>
        <v>0</v>
      </c>
      <c r="AF43" s="12">
        <f t="shared" si="69"/>
        <v>0</v>
      </c>
      <c r="AG43" s="12">
        <f t="shared" si="69"/>
        <v>0</v>
      </c>
      <c r="AH43" s="12">
        <f t="shared" si="69"/>
        <v>0</v>
      </c>
      <c r="AI43" s="12">
        <f t="shared" si="69"/>
        <v>0</v>
      </c>
      <c r="AJ43" s="12">
        <f t="shared" si="69"/>
        <v>0</v>
      </c>
      <c r="AK43" s="12">
        <f t="shared" ref="AK43:AM43" si="70">+AK17</f>
        <v>0</v>
      </c>
      <c r="AL43" s="12">
        <f t="shared" si="70"/>
        <v>0</v>
      </c>
      <c r="AM43" s="12">
        <f t="shared" si="70"/>
        <v>0</v>
      </c>
      <c r="AN43" s="12">
        <f t="shared" ref="AN43" si="71">+AN17</f>
        <v>0</v>
      </c>
    </row>
    <row r="44" spans="2:40" x14ac:dyDescent="0.25">
      <c r="B44" s="76" t="s">
        <v>50</v>
      </c>
      <c r="C44" s="63"/>
      <c r="D44" s="67">
        <f>+D26+D34</f>
        <v>135</v>
      </c>
      <c r="E44" s="68">
        <f>IFERROR(D44/D41,0)</f>
        <v>0.29735682819383258</v>
      </c>
      <c r="F44" s="3"/>
      <c r="G44" s="3"/>
      <c r="H44" s="67">
        <f t="shared" ref="H44" si="72">+H26+H34</f>
        <v>70</v>
      </c>
      <c r="I44" s="67">
        <f t="shared" ref="I44:M44" si="73">+I26+I34</f>
        <v>0</v>
      </c>
      <c r="J44" s="67">
        <f t="shared" si="73"/>
        <v>0</v>
      </c>
      <c r="K44" s="67">
        <f t="shared" si="73"/>
        <v>0</v>
      </c>
      <c r="L44" s="67">
        <f t="shared" si="73"/>
        <v>0</v>
      </c>
      <c r="M44" s="67">
        <f t="shared" si="73"/>
        <v>0</v>
      </c>
      <c r="N44" s="67">
        <f t="shared" ref="N44:O44" si="74">+N26+N34</f>
        <v>0</v>
      </c>
      <c r="O44" s="67">
        <f t="shared" si="74"/>
        <v>18</v>
      </c>
      <c r="P44" s="67">
        <f t="shared" ref="P44:S44" si="75">+P26+P34</f>
        <v>0</v>
      </c>
      <c r="Q44" s="67">
        <f t="shared" si="75"/>
        <v>0</v>
      </c>
      <c r="R44" s="67">
        <f t="shared" si="75"/>
        <v>6</v>
      </c>
      <c r="S44" s="67">
        <f t="shared" si="75"/>
        <v>0</v>
      </c>
      <c r="T44" s="67">
        <f t="shared" ref="T44:V44" si="76">+T26+T34</f>
        <v>0</v>
      </c>
      <c r="U44" s="67">
        <f t="shared" si="76"/>
        <v>20</v>
      </c>
      <c r="V44" s="67">
        <f t="shared" si="76"/>
        <v>0</v>
      </c>
      <c r="W44" s="67">
        <f t="shared" ref="W44:AD44" si="77">+W26+W34</f>
        <v>0</v>
      </c>
      <c r="X44" s="67">
        <f t="shared" si="77"/>
        <v>21</v>
      </c>
      <c r="Y44" s="67">
        <f t="shared" si="77"/>
        <v>0</v>
      </c>
      <c r="Z44" s="67">
        <f t="shared" si="77"/>
        <v>0</v>
      </c>
      <c r="AA44" s="67">
        <f t="shared" si="77"/>
        <v>0</v>
      </c>
      <c r="AB44" s="67">
        <f t="shared" si="77"/>
        <v>0</v>
      </c>
      <c r="AC44" s="67">
        <f t="shared" si="77"/>
        <v>0</v>
      </c>
      <c r="AD44" s="12">
        <f t="shared" si="77"/>
        <v>0</v>
      </c>
      <c r="AE44" s="12">
        <f t="shared" ref="AE44:AJ44" si="78">+AE26+AE34</f>
        <v>0</v>
      </c>
      <c r="AF44" s="12">
        <f t="shared" si="78"/>
        <v>0</v>
      </c>
      <c r="AG44" s="12">
        <f t="shared" si="78"/>
        <v>0</v>
      </c>
      <c r="AH44" s="12">
        <f t="shared" si="78"/>
        <v>0</v>
      </c>
      <c r="AI44" s="12">
        <f t="shared" si="78"/>
        <v>0</v>
      </c>
      <c r="AJ44" s="12">
        <f t="shared" si="78"/>
        <v>0</v>
      </c>
      <c r="AK44" s="12">
        <f t="shared" ref="AK44:AM44" si="79">+AK26+AK34</f>
        <v>0</v>
      </c>
      <c r="AL44" s="12">
        <f t="shared" si="79"/>
        <v>0</v>
      </c>
      <c r="AM44" s="12">
        <f t="shared" si="79"/>
        <v>0</v>
      </c>
      <c r="AN44" s="12">
        <f t="shared" ref="AN44" si="80">+AN26+AN34</f>
        <v>0</v>
      </c>
    </row>
    <row r="45" spans="2:40" x14ac:dyDescent="0.25">
      <c r="B45" s="76" t="s">
        <v>51</v>
      </c>
      <c r="C45" s="63"/>
      <c r="D45" s="67">
        <f>D31</f>
        <v>145</v>
      </c>
      <c r="E45" s="68">
        <f>IFERROR(D45/D41,0)</f>
        <v>0.31938325991189426</v>
      </c>
      <c r="F45" s="3"/>
      <c r="G45" s="3"/>
      <c r="H45" s="67">
        <f t="shared" ref="H45" si="81">H31</f>
        <v>71</v>
      </c>
      <c r="I45" s="67">
        <f t="shared" ref="I45:M45" si="82">I31</f>
        <v>0</v>
      </c>
      <c r="J45" s="67">
        <f t="shared" si="82"/>
        <v>0</v>
      </c>
      <c r="K45" s="67">
        <f t="shared" si="82"/>
        <v>0</v>
      </c>
      <c r="L45" s="67">
        <f t="shared" si="82"/>
        <v>0</v>
      </c>
      <c r="M45" s="67">
        <f t="shared" si="82"/>
        <v>0</v>
      </c>
      <c r="N45" s="67">
        <f t="shared" ref="N45:O45" si="83">N31</f>
        <v>0</v>
      </c>
      <c r="O45" s="67">
        <f t="shared" si="83"/>
        <v>22</v>
      </c>
      <c r="P45" s="67">
        <f t="shared" ref="P45:S45" si="84">P31</f>
        <v>0</v>
      </c>
      <c r="Q45" s="67">
        <f t="shared" si="84"/>
        <v>0</v>
      </c>
      <c r="R45" s="67">
        <f t="shared" si="84"/>
        <v>9</v>
      </c>
      <c r="S45" s="67">
        <f t="shared" si="84"/>
        <v>0</v>
      </c>
      <c r="T45" s="67">
        <f t="shared" ref="T45:V45" si="85">T31</f>
        <v>0</v>
      </c>
      <c r="U45" s="67">
        <f t="shared" si="85"/>
        <v>18</v>
      </c>
      <c r="V45" s="67">
        <f t="shared" si="85"/>
        <v>0</v>
      </c>
      <c r="W45" s="67">
        <f t="shared" ref="W45:AD45" si="86">W31</f>
        <v>0</v>
      </c>
      <c r="X45" s="67">
        <f t="shared" si="86"/>
        <v>25</v>
      </c>
      <c r="Y45" s="67">
        <f t="shared" si="86"/>
        <v>0</v>
      </c>
      <c r="Z45" s="67">
        <f t="shared" si="86"/>
        <v>0</v>
      </c>
      <c r="AA45" s="67">
        <f t="shared" si="86"/>
        <v>0</v>
      </c>
      <c r="AB45" s="67">
        <f t="shared" si="86"/>
        <v>0</v>
      </c>
      <c r="AC45" s="67">
        <f t="shared" si="86"/>
        <v>0</v>
      </c>
      <c r="AD45" s="12">
        <f t="shared" si="86"/>
        <v>0</v>
      </c>
      <c r="AE45" s="12">
        <f t="shared" ref="AE45:AJ45" si="87">AE31</f>
        <v>0</v>
      </c>
      <c r="AF45" s="12">
        <f t="shared" si="87"/>
        <v>0</v>
      </c>
      <c r="AG45" s="12">
        <f t="shared" si="87"/>
        <v>0</v>
      </c>
      <c r="AH45" s="12">
        <f t="shared" si="87"/>
        <v>0</v>
      </c>
      <c r="AI45" s="12">
        <f t="shared" si="87"/>
        <v>0</v>
      </c>
      <c r="AJ45" s="12">
        <f t="shared" si="87"/>
        <v>0</v>
      </c>
      <c r="AK45" s="12">
        <f t="shared" ref="AK45:AM45" si="88">AK31</f>
        <v>0</v>
      </c>
      <c r="AL45" s="12">
        <f t="shared" si="88"/>
        <v>0</v>
      </c>
      <c r="AM45" s="12">
        <f t="shared" si="88"/>
        <v>0</v>
      </c>
      <c r="AN45" s="12">
        <f t="shared" ref="AN45" si="89">AN31</f>
        <v>0</v>
      </c>
    </row>
    <row r="46" spans="2:40" x14ac:dyDescent="0.25">
      <c r="B46" s="76" t="s">
        <v>53</v>
      </c>
      <c r="C46" s="63"/>
      <c r="D46" s="68">
        <f>IFERROR((D45+D44)/D41,0)</f>
        <v>0.61674008810572689</v>
      </c>
      <c r="E46" s="67"/>
      <c r="F46" s="3"/>
      <c r="G46" s="3"/>
      <c r="H46" s="68">
        <f>IFERROR((H45+H44)/H41,0)</f>
        <v>0.59493670886075944</v>
      </c>
      <c r="I46" s="68">
        <f t="shared" ref="I46:M46" si="90">IFERROR((I45+I44)/I41,0)</f>
        <v>0</v>
      </c>
      <c r="J46" s="68">
        <f t="shared" si="90"/>
        <v>0</v>
      </c>
      <c r="K46" s="68">
        <f t="shared" si="90"/>
        <v>0</v>
      </c>
      <c r="L46" s="68">
        <f t="shared" si="90"/>
        <v>0</v>
      </c>
      <c r="M46" s="68">
        <f t="shared" si="90"/>
        <v>0</v>
      </c>
      <c r="N46" s="68">
        <f t="shared" ref="N46:O46" si="91">IFERROR((N45+N44)/N41,0)</f>
        <v>0</v>
      </c>
      <c r="O46" s="68">
        <f t="shared" si="91"/>
        <v>0.5714285714285714</v>
      </c>
      <c r="P46" s="68">
        <f t="shared" ref="P46:S46" si="92">IFERROR((P45+P44)/P41,0)</f>
        <v>0</v>
      </c>
      <c r="Q46" s="68">
        <f t="shared" si="92"/>
        <v>0</v>
      </c>
      <c r="R46" s="68">
        <f t="shared" si="92"/>
        <v>0.78947368421052633</v>
      </c>
      <c r="S46" s="68">
        <f t="shared" si="92"/>
        <v>0</v>
      </c>
      <c r="T46" s="68">
        <f t="shared" ref="T46:V46" si="93">IFERROR((T45+T44)/T41,0)</f>
        <v>0</v>
      </c>
      <c r="U46" s="68">
        <f t="shared" si="93"/>
        <v>0.71698113207547165</v>
      </c>
      <c r="V46" s="68">
        <f t="shared" si="93"/>
        <v>0</v>
      </c>
      <c r="W46" s="68">
        <f t="shared" ref="W46:AD46" si="94">IFERROR((W45+W44)/W41,0)</f>
        <v>0</v>
      </c>
      <c r="X46" s="68">
        <f t="shared" si="94"/>
        <v>0.61333333333333329</v>
      </c>
      <c r="Y46" s="68">
        <f t="shared" si="94"/>
        <v>0</v>
      </c>
      <c r="Z46" s="68">
        <f t="shared" si="94"/>
        <v>0</v>
      </c>
      <c r="AA46" s="68">
        <f t="shared" si="94"/>
        <v>0</v>
      </c>
      <c r="AB46" s="68">
        <f t="shared" si="94"/>
        <v>0</v>
      </c>
      <c r="AC46" s="68">
        <f t="shared" si="94"/>
        <v>0</v>
      </c>
      <c r="AD46" s="4">
        <f t="shared" si="94"/>
        <v>0</v>
      </c>
      <c r="AE46" s="4">
        <f t="shared" ref="AE46:AJ46" si="95">IFERROR((AE45+AE44)/AE41,0)</f>
        <v>0</v>
      </c>
      <c r="AF46" s="4">
        <f t="shared" si="95"/>
        <v>0</v>
      </c>
      <c r="AG46" s="4">
        <f t="shared" si="95"/>
        <v>0</v>
      </c>
      <c r="AH46" s="4">
        <f t="shared" si="95"/>
        <v>0</v>
      </c>
      <c r="AI46" s="4">
        <f t="shared" si="95"/>
        <v>0</v>
      </c>
      <c r="AJ46" s="4">
        <f t="shared" si="95"/>
        <v>0</v>
      </c>
      <c r="AK46" s="4">
        <f t="shared" ref="AK46:AM46" si="96">IFERROR((AK45+AK44)/AK41,0)</f>
        <v>0</v>
      </c>
      <c r="AL46" s="4">
        <f t="shared" si="96"/>
        <v>0</v>
      </c>
      <c r="AM46" s="4">
        <f t="shared" si="96"/>
        <v>0</v>
      </c>
      <c r="AN46" s="4">
        <f t="shared" ref="AN46" si="97">IFERROR((AN45+AN44)/AN41,0)</f>
        <v>0</v>
      </c>
    </row>
    <row r="47" spans="2:40" x14ac:dyDescent="0.25">
      <c r="B47" s="76" t="s">
        <v>54</v>
      </c>
      <c r="C47" s="63"/>
      <c r="D47" s="68">
        <f>IFERROR(D45/D41,0)</f>
        <v>0.31938325991189426</v>
      </c>
      <c r="E47" s="67"/>
      <c r="F47" s="3"/>
      <c r="G47" s="3"/>
      <c r="H47" s="68">
        <f>IFERROR(H45/H41,0)</f>
        <v>0.29957805907172996</v>
      </c>
      <c r="I47" s="68">
        <f t="shared" ref="I47:M47" si="98">IFERROR(I45/I41,0)</f>
        <v>0</v>
      </c>
      <c r="J47" s="68">
        <f t="shared" si="98"/>
        <v>0</v>
      </c>
      <c r="K47" s="68">
        <f t="shared" si="98"/>
        <v>0</v>
      </c>
      <c r="L47" s="68">
        <f t="shared" si="98"/>
        <v>0</v>
      </c>
      <c r="M47" s="68">
        <f t="shared" si="98"/>
        <v>0</v>
      </c>
      <c r="N47" s="68">
        <f t="shared" ref="N47:O47" si="99">IFERROR(N45/N41,0)</f>
        <v>0</v>
      </c>
      <c r="O47" s="68">
        <f t="shared" si="99"/>
        <v>0.31428571428571428</v>
      </c>
      <c r="P47" s="68">
        <f t="shared" ref="P47:S47" si="100">IFERROR(P45/P41,0)</f>
        <v>0</v>
      </c>
      <c r="Q47" s="68">
        <f t="shared" si="100"/>
        <v>0</v>
      </c>
      <c r="R47" s="68">
        <f t="shared" si="100"/>
        <v>0.47368421052631576</v>
      </c>
      <c r="S47" s="68">
        <f t="shared" si="100"/>
        <v>0</v>
      </c>
      <c r="T47" s="68">
        <f t="shared" ref="T47:V47" si="101">IFERROR(T45/T41,0)</f>
        <v>0</v>
      </c>
      <c r="U47" s="68">
        <f t="shared" si="101"/>
        <v>0.33962264150943394</v>
      </c>
      <c r="V47" s="68">
        <f t="shared" si="101"/>
        <v>0</v>
      </c>
      <c r="W47" s="68">
        <f t="shared" ref="W47:AD47" si="102">IFERROR(W45/W41,0)</f>
        <v>0</v>
      </c>
      <c r="X47" s="68">
        <f t="shared" si="102"/>
        <v>0.33333333333333331</v>
      </c>
      <c r="Y47" s="68">
        <f t="shared" si="102"/>
        <v>0</v>
      </c>
      <c r="Z47" s="68">
        <f t="shared" si="102"/>
        <v>0</v>
      </c>
      <c r="AA47" s="68">
        <f t="shared" si="102"/>
        <v>0</v>
      </c>
      <c r="AB47" s="68">
        <f t="shared" si="102"/>
        <v>0</v>
      </c>
      <c r="AC47" s="68">
        <f t="shared" si="102"/>
        <v>0</v>
      </c>
      <c r="AD47" s="4">
        <f t="shared" si="102"/>
        <v>0</v>
      </c>
      <c r="AE47" s="4">
        <f t="shared" ref="AE47:AJ47" si="103">IFERROR(AE45/AE41,0)</f>
        <v>0</v>
      </c>
      <c r="AF47" s="4">
        <f t="shared" si="103"/>
        <v>0</v>
      </c>
      <c r="AG47" s="4">
        <f t="shared" si="103"/>
        <v>0</v>
      </c>
      <c r="AH47" s="4">
        <f t="shared" si="103"/>
        <v>0</v>
      </c>
      <c r="AI47" s="4">
        <f t="shared" si="103"/>
        <v>0</v>
      </c>
      <c r="AJ47" s="4">
        <f t="shared" si="103"/>
        <v>0</v>
      </c>
      <c r="AK47" s="4">
        <f t="shared" ref="AK47:AM47" si="104">IFERROR(AK45/AK41,0)</f>
        <v>0</v>
      </c>
      <c r="AL47" s="4">
        <f t="shared" si="104"/>
        <v>0</v>
      </c>
      <c r="AM47" s="4">
        <f t="shared" si="104"/>
        <v>0</v>
      </c>
      <c r="AN47" s="4">
        <f t="shared" ref="AN47" si="105">IFERROR(AN45/AN41,0)</f>
        <v>0</v>
      </c>
    </row>
    <row r="48" spans="2:40" x14ac:dyDescent="0.25">
      <c r="B48" s="76" t="s">
        <v>55</v>
      </c>
      <c r="C48" s="63"/>
      <c r="D48" s="68">
        <f>IFERROR((D34+D26+D31)/D41,0)</f>
        <v>0.61674008810572689</v>
      </c>
      <c r="E48" s="67"/>
      <c r="F48" s="3"/>
      <c r="G48" s="3"/>
      <c r="H48" s="68">
        <f t="shared" ref="H48" si="106">IFERROR((H34+H26+H31)/H41,0)</f>
        <v>0.59493670886075944</v>
      </c>
      <c r="I48" s="68">
        <f t="shared" ref="I48:M48" si="107">IFERROR((I34+I26+I31)/I41,0)</f>
        <v>0</v>
      </c>
      <c r="J48" s="68">
        <f t="shared" si="107"/>
        <v>0</v>
      </c>
      <c r="K48" s="68">
        <f t="shared" si="107"/>
        <v>0</v>
      </c>
      <c r="L48" s="68">
        <f t="shared" si="107"/>
        <v>0</v>
      </c>
      <c r="M48" s="68">
        <f t="shared" si="107"/>
        <v>0</v>
      </c>
      <c r="N48" s="68">
        <f t="shared" ref="N48:O48" si="108">IFERROR((N34+N26+N31)/N41,0)</f>
        <v>0</v>
      </c>
      <c r="O48" s="68">
        <f t="shared" si="108"/>
        <v>0.5714285714285714</v>
      </c>
      <c r="P48" s="68">
        <f t="shared" ref="P48:S48" si="109">IFERROR((P34+P26+P31)/P41,0)</f>
        <v>0</v>
      </c>
      <c r="Q48" s="68">
        <f t="shared" si="109"/>
        <v>0</v>
      </c>
      <c r="R48" s="68">
        <f t="shared" si="109"/>
        <v>0.78947368421052633</v>
      </c>
      <c r="S48" s="68">
        <f t="shared" si="109"/>
        <v>0</v>
      </c>
      <c r="T48" s="68">
        <f t="shared" ref="T48:V48" si="110">IFERROR((T34+T26+T31)/T41,0)</f>
        <v>0</v>
      </c>
      <c r="U48" s="68">
        <f t="shared" si="110"/>
        <v>0.71698113207547165</v>
      </c>
      <c r="V48" s="68">
        <f t="shared" si="110"/>
        <v>0</v>
      </c>
      <c r="W48" s="68">
        <f t="shared" ref="W48:AD48" si="111">IFERROR((W34+W26+W31)/W41,0)</f>
        <v>0</v>
      </c>
      <c r="X48" s="68">
        <f t="shared" si="111"/>
        <v>0.61333333333333329</v>
      </c>
      <c r="Y48" s="68">
        <f t="shared" si="111"/>
        <v>0</v>
      </c>
      <c r="Z48" s="68">
        <f t="shared" si="111"/>
        <v>0</v>
      </c>
      <c r="AA48" s="68">
        <f t="shared" si="111"/>
        <v>0</v>
      </c>
      <c r="AB48" s="68">
        <f t="shared" si="111"/>
        <v>0</v>
      </c>
      <c r="AC48" s="68">
        <f t="shared" si="111"/>
        <v>0</v>
      </c>
      <c r="AD48" s="4">
        <f t="shared" si="111"/>
        <v>0</v>
      </c>
      <c r="AE48" s="4">
        <f t="shared" ref="AE48:AJ48" si="112">IFERROR((AE34+AE26+AE31)/AE41,0)</f>
        <v>0</v>
      </c>
      <c r="AF48" s="4">
        <f t="shared" si="112"/>
        <v>0</v>
      </c>
      <c r="AG48" s="4">
        <f t="shared" si="112"/>
        <v>0</v>
      </c>
      <c r="AH48" s="4">
        <f t="shared" si="112"/>
        <v>0</v>
      </c>
      <c r="AI48" s="4">
        <f t="shared" si="112"/>
        <v>0</v>
      </c>
      <c r="AJ48" s="4">
        <f t="shared" si="112"/>
        <v>0</v>
      </c>
      <c r="AK48" s="4">
        <f t="shared" ref="AK48:AM48" si="113">IFERROR((AK34+AK26+AK31)/AK41,0)</f>
        <v>0</v>
      </c>
      <c r="AL48" s="4">
        <f t="shared" si="113"/>
        <v>0</v>
      </c>
      <c r="AM48" s="4">
        <f t="shared" si="113"/>
        <v>0</v>
      </c>
      <c r="AN48" s="4">
        <f t="shared" ref="AN48" si="114">IFERROR((AN34+AN26+AN31)/AN41,0)</f>
        <v>0</v>
      </c>
    </row>
    <row r="49" spans="2:40" x14ac:dyDescent="0.25">
      <c r="B49" s="76" t="s">
        <v>56</v>
      </c>
      <c r="C49" s="63"/>
      <c r="D49" s="67">
        <f>+D34</f>
        <v>52</v>
      </c>
      <c r="E49" s="68">
        <f>IFERROR(D49/D41,0)</f>
        <v>0.11453744493392071</v>
      </c>
      <c r="F49" s="3"/>
      <c r="G49" s="3"/>
      <c r="H49" s="67">
        <f t="shared" ref="H49" si="115">+H34</f>
        <v>27</v>
      </c>
      <c r="I49" s="67">
        <f t="shared" ref="I49:M49" si="116">+I34</f>
        <v>0</v>
      </c>
      <c r="J49" s="67">
        <f t="shared" si="116"/>
        <v>0</v>
      </c>
      <c r="K49" s="67">
        <f t="shared" si="116"/>
        <v>0</v>
      </c>
      <c r="L49" s="67">
        <f t="shared" si="116"/>
        <v>0</v>
      </c>
      <c r="M49" s="67">
        <f t="shared" si="116"/>
        <v>0</v>
      </c>
      <c r="N49" s="67">
        <f t="shared" ref="N49:O49" si="117">+N34</f>
        <v>0</v>
      </c>
      <c r="O49" s="67">
        <f t="shared" si="117"/>
        <v>8</v>
      </c>
      <c r="P49" s="67">
        <f t="shared" ref="P49:S49" si="118">+P34</f>
        <v>0</v>
      </c>
      <c r="Q49" s="67">
        <f t="shared" si="118"/>
        <v>0</v>
      </c>
      <c r="R49" s="67">
        <f t="shared" si="118"/>
        <v>4</v>
      </c>
      <c r="S49" s="67">
        <f t="shared" si="118"/>
        <v>0</v>
      </c>
      <c r="T49" s="67">
        <f t="shared" ref="T49:V49" si="119">+T34</f>
        <v>0</v>
      </c>
      <c r="U49" s="67">
        <f t="shared" si="119"/>
        <v>8</v>
      </c>
      <c r="V49" s="67">
        <f t="shared" si="119"/>
        <v>0</v>
      </c>
      <c r="W49" s="67">
        <f t="shared" ref="W49:AD49" si="120">+W34</f>
        <v>0</v>
      </c>
      <c r="X49" s="67">
        <f t="shared" si="120"/>
        <v>5</v>
      </c>
      <c r="Y49" s="67">
        <f t="shared" si="120"/>
        <v>0</v>
      </c>
      <c r="Z49" s="67">
        <f t="shared" si="120"/>
        <v>0</v>
      </c>
      <c r="AA49" s="67">
        <f t="shared" si="120"/>
        <v>0</v>
      </c>
      <c r="AB49" s="67">
        <f t="shared" si="120"/>
        <v>0</v>
      </c>
      <c r="AC49" s="67">
        <f t="shared" si="120"/>
        <v>0</v>
      </c>
      <c r="AD49" s="12">
        <f t="shared" si="120"/>
        <v>0</v>
      </c>
      <c r="AE49" s="12">
        <f t="shared" ref="AE49:AJ49" si="121">+AE34</f>
        <v>0</v>
      </c>
      <c r="AF49" s="12">
        <f t="shared" si="121"/>
        <v>0</v>
      </c>
      <c r="AG49" s="12">
        <f t="shared" si="121"/>
        <v>0</v>
      </c>
      <c r="AH49" s="12">
        <f t="shared" si="121"/>
        <v>0</v>
      </c>
      <c r="AI49" s="12">
        <f t="shared" si="121"/>
        <v>0</v>
      </c>
      <c r="AJ49" s="12">
        <f t="shared" si="121"/>
        <v>0</v>
      </c>
      <c r="AK49" s="12">
        <f t="shared" ref="AK49:AM49" si="122">+AK34</f>
        <v>0</v>
      </c>
      <c r="AL49" s="12">
        <f t="shared" si="122"/>
        <v>0</v>
      </c>
      <c r="AM49" s="12">
        <f t="shared" si="122"/>
        <v>0</v>
      </c>
      <c r="AN49" s="12">
        <f t="shared" ref="AN49" si="123">+AN34</f>
        <v>0</v>
      </c>
    </row>
    <row r="50" spans="2:40" x14ac:dyDescent="0.25">
      <c r="B50" s="76" t="s">
        <v>58</v>
      </c>
      <c r="C50" s="63"/>
      <c r="D50" s="67">
        <v>0</v>
      </c>
      <c r="E50" s="68">
        <f>IFERROR(D50/D49,0)</f>
        <v>0</v>
      </c>
      <c r="F50" s="3"/>
      <c r="G50" s="3"/>
      <c r="H50" s="67">
        <v>0</v>
      </c>
      <c r="I50" s="67">
        <v>0</v>
      </c>
      <c r="J50" s="67">
        <v>0</v>
      </c>
      <c r="K50" s="67">
        <v>0</v>
      </c>
      <c r="L50" s="67">
        <v>0</v>
      </c>
      <c r="M50" s="67">
        <v>0</v>
      </c>
      <c r="N50" s="67">
        <v>0</v>
      </c>
      <c r="O50" s="67">
        <v>0</v>
      </c>
      <c r="P50" s="67">
        <v>0</v>
      </c>
      <c r="Q50" s="67">
        <v>0</v>
      </c>
      <c r="R50" s="67">
        <v>0</v>
      </c>
      <c r="S50" s="67">
        <v>0</v>
      </c>
      <c r="T50" s="67">
        <v>0</v>
      </c>
      <c r="U50" s="67">
        <v>0</v>
      </c>
      <c r="V50" s="67">
        <v>0</v>
      </c>
      <c r="W50" s="67">
        <v>0</v>
      </c>
      <c r="X50" s="67">
        <v>0</v>
      </c>
      <c r="Y50" s="67">
        <v>0</v>
      </c>
      <c r="Z50" s="67">
        <v>0</v>
      </c>
      <c r="AA50" s="67">
        <v>0</v>
      </c>
      <c r="AB50" s="67">
        <v>0</v>
      </c>
      <c r="AC50" s="67">
        <v>0</v>
      </c>
      <c r="AD50" s="12">
        <v>0</v>
      </c>
      <c r="AE50" s="12">
        <v>0</v>
      </c>
      <c r="AF50" s="12">
        <v>0</v>
      </c>
      <c r="AG50" s="12">
        <v>0</v>
      </c>
      <c r="AH50" s="12">
        <v>0</v>
      </c>
      <c r="AI50" s="12">
        <v>0</v>
      </c>
      <c r="AJ50" s="12">
        <v>0</v>
      </c>
      <c r="AK50" s="12">
        <v>0</v>
      </c>
      <c r="AL50" s="12">
        <v>0</v>
      </c>
      <c r="AM50" s="12">
        <v>0</v>
      </c>
      <c r="AN50" s="12">
        <v>0</v>
      </c>
    </row>
    <row r="51" spans="2:40" x14ac:dyDescent="0.25">
      <c r="B51" s="76" t="s">
        <v>60</v>
      </c>
      <c r="C51" s="63"/>
      <c r="D51" s="67">
        <f>+D34</f>
        <v>52</v>
      </c>
      <c r="E51" s="68">
        <f>IFERROR(D51/D49,0)</f>
        <v>1</v>
      </c>
      <c r="F51" s="3"/>
      <c r="G51" s="3"/>
      <c r="H51" s="67">
        <f t="shared" ref="H51" si="124">+H34</f>
        <v>27</v>
      </c>
      <c r="I51" s="67">
        <f t="shared" ref="I51:M51" si="125">+I34</f>
        <v>0</v>
      </c>
      <c r="J51" s="67">
        <f t="shared" si="125"/>
        <v>0</v>
      </c>
      <c r="K51" s="67">
        <f t="shared" si="125"/>
        <v>0</v>
      </c>
      <c r="L51" s="67">
        <f t="shared" si="125"/>
        <v>0</v>
      </c>
      <c r="M51" s="67">
        <f t="shared" si="125"/>
        <v>0</v>
      </c>
      <c r="N51" s="67">
        <f t="shared" ref="N51:O51" si="126">+N34</f>
        <v>0</v>
      </c>
      <c r="O51" s="67">
        <f t="shared" si="126"/>
        <v>8</v>
      </c>
      <c r="P51" s="67">
        <f t="shared" ref="P51:S51" si="127">+P34</f>
        <v>0</v>
      </c>
      <c r="Q51" s="67">
        <f t="shared" si="127"/>
        <v>0</v>
      </c>
      <c r="R51" s="67">
        <f t="shared" si="127"/>
        <v>4</v>
      </c>
      <c r="S51" s="67">
        <f t="shared" si="127"/>
        <v>0</v>
      </c>
      <c r="T51" s="67">
        <f t="shared" ref="T51:V51" si="128">+T34</f>
        <v>0</v>
      </c>
      <c r="U51" s="67">
        <f t="shared" si="128"/>
        <v>8</v>
      </c>
      <c r="V51" s="67">
        <f t="shared" si="128"/>
        <v>0</v>
      </c>
      <c r="W51" s="67">
        <f t="shared" ref="W51:AD51" si="129">+W34</f>
        <v>0</v>
      </c>
      <c r="X51" s="67">
        <f t="shared" si="129"/>
        <v>5</v>
      </c>
      <c r="Y51" s="67">
        <f t="shared" si="129"/>
        <v>0</v>
      </c>
      <c r="Z51" s="67">
        <f t="shared" si="129"/>
        <v>0</v>
      </c>
      <c r="AA51" s="67">
        <f t="shared" si="129"/>
        <v>0</v>
      </c>
      <c r="AB51" s="67">
        <f t="shared" si="129"/>
        <v>0</v>
      </c>
      <c r="AC51" s="67">
        <f t="shared" si="129"/>
        <v>0</v>
      </c>
      <c r="AD51" s="12">
        <f t="shared" si="129"/>
        <v>0</v>
      </c>
      <c r="AE51" s="12">
        <f t="shared" ref="AE51:AJ51" si="130">+AE34</f>
        <v>0</v>
      </c>
      <c r="AF51" s="12">
        <f t="shared" si="130"/>
        <v>0</v>
      </c>
      <c r="AG51" s="12">
        <f t="shared" si="130"/>
        <v>0</v>
      </c>
      <c r="AH51" s="12">
        <f t="shared" si="130"/>
        <v>0</v>
      </c>
      <c r="AI51" s="12">
        <f t="shared" si="130"/>
        <v>0</v>
      </c>
      <c r="AJ51" s="12">
        <f t="shared" si="130"/>
        <v>0</v>
      </c>
      <c r="AK51" s="12">
        <f t="shared" ref="AK51:AM51" si="131">+AK34</f>
        <v>0</v>
      </c>
      <c r="AL51" s="12">
        <f t="shared" si="131"/>
        <v>0</v>
      </c>
      <c r="AM51" s="12">
        <f t="shared" si="131"/>
        <v>0</v>
      </c>
      <c r="AN51" s="12">
        <f t="shared" ref="AN51" si="132">+AN34</f>
        <v>0</v>
      </c>
    </row>
    <row r="52" spans="2:40" x14ac:dyDescent="0.25">
      <c r="B52" s="76" t="s">
        <v>62</v>
      </c>
      <c r="C52" s="63"/>
      <c r="D52" s="67">
        <f>+D31</f>
        <v>145</v>
      </c>
      <c r="E52" s="68">
        <f>IFERROR(D52/D41,0)</f>
        <v>0.31938325991189426</v>
      </c>
      <c r="F52" s="3"/>
      <c r="G52" s="3"/>
      <c r="H52" s="67">
        <f t="shared" ref="H52" si="133">+H31</f>
        <v>71</v>
      </c>
      <c r="I52" s="67">
        <f t="shared" ref="I52:M52" si="134">+I31</f>
        <v>0</v>
      </c>
      <c r="J52" s="67">
        <f t="shared" si="134"/>
        <v>0</v>
      </c>
      <c r="K52" s="67">
        <f t="shared" si="134"/>
        <v>0</v>
      </c>
      <c r="L52" s="67">
        <f t="shared" si="134"/>
        <v>0</v>
      </c>
      <c r="M52" s="67">
        <f t="shared" si="134"/>
        <v>0</v>
      </c>
      <c r="N52" s="67">
        <f t="shared" ref="N52:O52" si="135">+N31</f>
        <v>0</v>
      </c>
      <c r="O52" s="67">
        <f t="shared" si="135"/>
        <v>22</v>
      </c>
      <c r="P52" s="67">
        <f t="shared" ref="P52:S52" si="136">+P31</f>
        <v>0</v>
      </c>
      <c r="Q52" s="67">
        <f t="shared" si="136"/>
        <v>0</v>
      </c>
      <c r="R52" s="67">
        <f t="shared" si="136"/>
        <v>9</v>
      </c>
      <c r="S52" s="67">
        <f t="shared" si="136"/>
        <v>0</v>
      </c>
      <c r="T52" s="67">
        <f t="shared" ref="T52:V52" si="137">+T31</f>
        <v>0</v>
      </c>
      <c r="U52" s="67">
        <f t="shared" si="137"/>
        <v>18</v>
      </c>
      <c r="V52" s="67">
        <f t="shared" si="137"/>
        <v>0</v>
      </c>
      <c r="W52" s="67">
        <f t="shared" ref="W52:AD52" si="138">+W31</f>
        <v>0</v>
      </c>
      <c r="X52" s="67">
        <f t="shared" si="138"/>
        <v>25</v>
      </c>
      <c r="Y52" s="67">
        <f t="shared" si="138"/>
        <v>0</v>
      </c>
      <c r="Z52" s="67">
        <f t="shared" si="138"/>
        <v>0</v>
      </c>
      <c r="AA52" s="67">
        <f t="shared" si="138"/>
        <v>0</v>
      </c>
      <c r="AB52" s="67">
        <f t="shared" si="138"/>
        <v>0</v>
      </c>
      <c r="AC52" s="67">
        <f t="shared" si="138"/>
        <v>0</v>
      </c>
      <c r="AD52" s="12">
        <f t="shared" si="138"/>
        <v>0</v>
      </c>
      <c r="AE52" s="12">
        <f t="shared" ref="AE52:AJ52" si="139">+AE31</f>
        <v>0</v>
      </c>
      <c r="AF52" s="12">
        <f t="shared" si="139"/>
        <v>0</v>
      </c>
      <c r="AG52" s="12">
        <f t="shared" si="139"/>
        <v>0</v>
      </c>
      <c r="AH52" s="12">
        <f t="shared" si="139"/>
        <v>0</v>
      </c>
      <c r="AI52" s="12">
        <f t="shared" si="139"/>
        <v>0</v>
      </c>
      <c r="AJ52" s="12">
        <f t="shared" si="139"/>
        <v>0</v>
      </c>
      <c r="AK52" s="12">
        <f t="shared" ref="AK52:AM52" si="140">+AK31</f>
        <v>0</v>
      </c>
      <c r="AL52" s="12">
        <f t="shared" si="140"/>
        <v>0</v>
      </c>
      <c r="AM52" s="12">
        <f t="shared" si="140"/>
        <v>0</v>
      </c>
      <c r="AN52" s="12">
        <f t="shared" ref="AN52" si="141">+AN31</f>
        <v>0</v>
      </c>
    </row>
    <row r="53" spans="2:40" x14ac:dyDescent="0.25">
      <c r="B53" s="76" t="s">
        <v>65</v>
      </c>
      <c r="C53" s="63"/>
      <c r="D53" s="68">
        <f>IFERROR(D52/D41,0)</f>
        <v>0.31938325991189426</v>
      </c>
      <c r="E53" s="67"/>
      <c r="F53" s="3"/>
      <c r="G53" s="3"/>
      <c r="H53" s="68">
        <f>IFERROR(H52/H41,0)</f>
        <v>0.29957805907172996</v>
      </c>
      <c r="I53" s="68">
        <f t="shared" ref="I53:M53" si="142">IFERROR(I52/I41,0)</f>
        <v>0</v>
      </c>
      <c r="J53" s="68">
        <f t="shared" si="142"/>
        <v>0</v>
      </c>
      <c r="K53" s="68">
        <f t="shared" si="142"/>
        <v>0</v>
      </c>
      <c r="L53" s="68">
        <f t="shared" si="142"/>
        <v>0</v>
      </c>
      <c r="M53" s="68">
        <f t="shared" si="142"/>
        <v>0</v>
      </c>
      <c r="N53" s="68">
        <f t="shared" ref="N53:O53" si="143">IFERROR(N52/N41,0)</f>
        <v>0</v>
      </c>
      <c r="O53" s="68">
        <f t="shared" si="143"/>
        <v>0.31428571428571428</v>
      </c>
      <c r="P53" s="68">
        <f t="shared" ref="P53:S53" si="144">IFERROR(P52/P41,0)</f>
        <v>0</v>
      </c>
      <c r="Q53" s="68">
        <f t="shared" si="144"/>
        <v>0</v>
      </c>
      <c r="R53" s="68">
        <f t="shared" si="144"/>
        <v>0.47368421052631576</v>
      </c>
      <c r="S53" s="68">
        <f t="shared" si="144"/>
        <v>0</v>
      </c>
      <c r="T53" s="68">
        <f t="shared" ref="T53:V53" si="145">IFERROR(T52/T41,0)</f>
        <v>0</v>
      </c>
      <c r="U53" s="68">
        <f t="shared" si="145"/>
        <v>0.33962264150943394</v>
      </c>
      <c r="V53" s="68">
        <f t="shared" si="145"/>
        <v>0</v>
      </c>
      <c r="W53" s="68">
        <f t="shared" ref="W53:AD53" si="146">IFERROR(W52/W41,0)</f>
        <v>0</v>
      </c>
      <c r="X53" s="68">
        <f t="shared" si="146"/>
        <v>0.33333333333333331</v>
      </c>
      <c r="Y53" s="68">
        <f t="shared" si="146"/>
        <v>0</v>
      </c>
      <c r="Z53" s="68">
        <f t="shared" si="146"/>
        <v>0</v>
      </c>
      <c r="AA53" s="68">
        <f t="shared" si="146"/>
        <v>0</v>
      </c>
      <c r="AB53" s="68">
        <f t="shared" si="146"/>
        <v>0</v>
      </c>
      <c r="AC53" s="68">
        <f t="shared" si="146"/>
        <v>0</v>
      </c>
      <c r="AD53" s="4">
        <f t="shared" si="146"/>
        <v>0</v>
      </c>
      <c r="AE53" s="4">
        <f t="shared" ref="AE53:AJ53" si="147">IFERROR(AE52/AE41,0)</f>
        <v>0</v>
      </c>
      <c r="AF53" s="4">
        <f t="shared" si="147"/>
        <v>0</v>
      </c>
      <c r="AG53" s="4">
        <f t="shared" si="147"/>
        <v>0</v>
      </c>
      <c r="AH53" s="4">
        <f t="shared" si="147"/>
        <v>0</v>
      </c>
      <c r="AI53" s="4">
        <f t="shared" si="147"/>
        <v>0</v>
      </c>
      <c r="AJ53" s="4">
        <f t="shared" si="147"/>
        <v>0</v>
      </c>
      <c r="AK53" s="4">
        <f t="shared" ref="AK53:AM53" si="148">IFERROR(AK52/AK41,0)</f>
        <v>0</v>
      </c>
      <c r="AL53" s="4">
        <f t="shared" si="148"/>
        <v>0</v>
      </c>
      <c r="AM53" s="4">
        <f t="shared" si="148"/>
        <v>0</v>
      </c>
      <c r="AN53" s="4">
        <f t="shared" ref="AN53" si="149">IFERROR(AN52/AN41,0)</f>
        <v>0</v>
      </c>
    </row>
    <row r="54" spans="2:40" x14ac:dyDescent="0.25">
      <c r="B54" s="76" t="s">
        <v>66</v>
      </c>
      <c r="C54" s="63"/>
      <c r="D54" s="68">
        <f>IFERROR(D52/(D52+D50),0)</f>
        <v>1</v>
      </c>
      <c r="E54" s="67"/>
      <c r="F54" s="3"/>
      <c r="G54" s="3"/>
      <c r="H54" s="68">
        <f>IFERROR(H52/(H52+H50),0)</f>
        <v>1</v>
      </c>
      <c r="I54" s="68">
        <f t="shared" ref="I54:M54" si="150">IFERROR(I52/(I52+I50),0)</f>
        <v>0</v>
      </c>
      <c r="J54" s="68">
        <f t="shared" si="150"/>
        <v>0</v>
      </c>
      <c r="K54" s="68">
        <f t="shared" si="150"/>
        <v>0</v>
      </c>
      <c r="L54" s="68">
        <f t="shared" si="150"/>
        <v>0</v>
      </c>
      <c r="M54" s="68">
        <f t="shared" si="150"/>
        <v>0</v>
      </c>
      <c r="N54" s="68">
        <f t="shared" ref="N54:O54" si="151">IFERROR(N52/(N52+N50),0)</f>
        <v>0</v>
      </c>
      <c r="O54" s="68">
        <f t="shared" si="151"/>
        <v>1</v>
      </c>
      <c r="P54" s="68">
        <f t="shared" ref="P54:S54" si="152">IFERROR(P52/(P52+P50),0)</f>
        <v>0</v>
      </c>
      <c r="Q54" s="68">
        <f t="shared" si="152"/>
        <v>0</v>
      </c>
      <c r="R54" s="68">
        <f t="shared" si="152"/>
        <v>1</v>
      </c>
      <c r="S54" s="68">
        <f t="shared" si="152"/>
        <v>0</v>
      </c>
      <c r="T54" s="68">
        <f t="shared" ref="T54:V54" si="153">IFERROR(T52/(T52+T50),0)</f>
        <v>0</v>
      </c>
      <c r="U54" s="68">
        <f t="shared" si="153"/>
        <v>1</v>
      </c>
      <c r="V54" s="68">
        <f t="shared" si="153"/>
        <v>0</v>
      </c>
      <c r="W54" s="68">
        <f t="shared" ref="W54:AD54" si="154">IFERROR(W52/(W52+W50),0)</f>
        <v>0</v>
      </c>
      <c r="X54" s="68">
        <f t="shared" si="154"/>
        <v>1</v>
      </c>
      <c r="Y54" s="68">
        <f t="shared" si="154"/>
        <v>0</v>
      </c>
      <c r="Z54" s="68">
        <f t="shared" si="154"/>
        <v>0</v>
      </c>
      <c r="AA54" s="68">
        <f t="shared" si="154"/>
        <v>0</v>
      </c>
      <c r="AB54" s="68">
        <f t="shared" si="154"/>
        <v>0</v>
      </c>
      <c r="AC54" s="68">
        <f t="shared" si="154"/>
        <v>0</v>
      </c>
      <c r="AD54" s="4">
        <f t="shared" si="154"/>
        <v>0</v>
      </c>
      <c r="AE54" s="4">
        <f t="shared" ref="AE54:AJ54" si="155">IFERROR(AE52/(AE52+AE50),0)</f>
        <v>0</v>
      </c>
      <c r="AF54" s="4">
        <f t="shared" si="155"/>
        <v>0</v>
      </c>
      <c r="AG54" s="4">
        <f t="shared" si="155"/>
        <v>0</v>
      </c>
      <c r="AH54" s="4">
        <f t="shared" si="155"/>
        <v>0</v>
      </c>
      <c r="AI54" s="4">
        <f t="shared" si="155"/>
        <v>0</v>
      </c>
      <c r="AJ54" s="4">
        <f t="shared" si="155"/>
        <v>0</v>
      </c>
      <c r="AK54" s="4">
        <f t="shared" ref="AK54:AM54" si="156">IFERROR(AK52/(AK52+AK50),0)</f>
        <v>0</v>
      </c>
      <c r="AL54" s="4">
        <f t="shared" si="156"/>
        <v>0</v>
      </c>
      <c r="AM54" s="4">
        <f t="shared" si="156"/>
        <v>0</v>
      </c>
      <c r="AN54" s="4">
        <f t="shared" ref="AN54" si="157">IFERROR(AN52/(AN52+AN50),0)</f>
        <v>0</v>
      </c>
    </row>
    <row r="55" spans="2:40" x14ac:dyDescent="0.25">
      <c r="B55" s="76" t="s">
        <v>1246</v>
      </c>
      <c r="C55" s="67"/>
      <c r="D55" s="68">
        <f>+D31/(D31+D34+D26)</f>
        <v>0.5178571428571429</v>
      </c>
      <c r="E55" s="67"/>
      <c r="H55" s="68">
        <f>+H31/(H31+H34+H26)</f>
        <v>0.50354609929078009</v>
      </c>
      <c r="I55" s="68" t="e">
        <f t="shared" ref="I55:AB55" si="158">+I31/(I31+I34+I26)</f>
        <v>#DIV/0!</v>
      </c>
      <c r="J55" s="68" t="e">
        <f t="shared" si="158"/>
        <v>#DIV/0!</v>
      </c>
      <c r="K55" s="68" t="e">
        <f t="shared" si="158"/>
        <v>#DIV/0!</v>
      </c>
      <c r="L55" s="68" t="e">
        <f t="shared" si="158"/>
        <v>#DIV/0!</v>
      </c>
      <c r="M55" s="68" t="e">
        <f t="shared" si="158"/>
        <v>#DIV/0!</v>
      </c>
      <c r="N55" s="68" t="e">
        <f t="shared" si="158"/>
        <v>#DIV/0!</v>
      </c>
      <c r="O55" s="68">
        <f t="shared" si="158"/>
        <v>0.55000000000000004</v>
      </c>
      <c r="P55" s="68" t="e">
        <f t="shared" si="158"/>
        <v>#DIV/0!</v>
      </c>
      <c r="Q55" s="68" t="e">
        <f t="shared" si="158"/>
        <v>#DIV/0!</v>
      </c>
      <c r="R55" s="68">
        <f t="shared" si="158"/>
        <v>0.6</v>
      </c>
      <c r="S55" s="68" t="e">
        <f t="shared" si="158"/>
        <v>#DIV/0!</v>
      </c>
      <c r="T55" s="68" t="e">
        <f t="shared" si="158"/>
        <v>#DIV/0!</v>
      </c>
      <c r="U55" s="68">
        <f t="shared" si="158"/>
        <v>0.47368421052631576</v>
      </c>
      <c r="V55" s="68" t="e">
        <f t="shared" si="158"/>
        <v>#DIV/0!</v>
      </c>
      <c r="W55" s="68" t="e">
        <f t="shared" si="158"/>
        <v>#DIV/0!</v>
      </c>
      <c r="X55" s="68">
        <f t="shared" si="158"/>
        <v>0.54347826086956519</v>
      </c>
      <c r="Y55" s="68" t="e">
        <f t="shared" si="158"/>
        <v>#DIV/0!</v>
      </c>
      <c r="Z55" s="68" t="e">
        <f t="shared" si="158"/>
        <v>#DIV/0!</v>
      </c>
      <c r="AA55" s="68" t="e">
        <f t="shared" si="158"/>
        <v>#DIV/0!</v>
      </c>
      <c r="AB55" s="68" t="e">
        <f t="shared" si="158"/>
        <v>#DIV/0!</v>
      </c>
      <c r="AC55" s="68" t="e">
        <f t="shared" ref="AC55:AE55" si="159">+AC31/(AC31+AC34)</f>
        <v>#DIV/0!</v>
      </c>
      <c r="AD55" s="4" t="e">
        <f t="shared" si="159"/>
        <v>#DIV/0!</v>
      </c>
      <c r="AE55" s="4" t="e">
        <f t="shared" si="159"/>
        <v>#DIV/0!</v>
      </c>
      <c r="AF55" s="4" t="e">
        <f t="shared" ref="AF55:AJ55" si="160">+AF31/(AF31+AF34)</f>
        <v>#DIV/0!</v>
      </c>
      <c r="AG55" s="4" t="e">
        <f t="shared" si="160"/>
        <v>#DIV/0!</v>
      </c>
      <c r="AH55" s="4" t="e">
        <f t="shared" si="160"/>
        <v>#DIV/0!</v>
      </c>
      <c r="AI55" s="4" t="e">
        <f t="shared" si="160"/>
        <v>#DIV/0!</v>
      </c>
      <c r="AJ55" s="4" t="e">
        <f t="shared" si="160"/>
        <v>#DIV/0!</v>
      </c>
      <c r="AK55" s="4" t="e">
        <f t="shared" ref="AK55:AM55" si="161">+AK31/(AK31+AK34)</f>
        <v>#DIV/0!</v>
      </c>
      <c r="AL55" s="4" t="e">
        <f t="shared" si="161"/>
        <v>#DIV/0!</v>
      </c>
      <c r="AM55" s="4" t="e">
        <f t="shared" si="161"/>
        <v>#DIV/0!</v>
      </c>
      <c r="AN55" s="4" t="e">
        <f t="shared" ref="AN55" si="162">+AN31/(AN31+AN34)</f>
        <v>#DIV/0!</v>
      </c>
    </row>
  </sheetData>
  <pageMargins left="0.7" right="0.7" top="0.75" bottom="0.75" header="0.3" footer="0.3"/>
  <ignoredErrors>
    <ignoredError sqref="D10:G15 D25:G54 D56:G1048576 D16:G16 D17:G23 D24:G24 H17:W23 H16:W16 H56:Q1048576 I15:Q15 H9:Q14 H25:V31 W25:W31 W9:W14 R9:V14 X9:AE14 R56:V1048576 X25:AE31 H15 R15:AE15 X16:AE16 X17:AE23 H24:AE24 H33:V54 W33:W54 X33:AE54 H32 I32:AE32 D55:G55 W56:W1048576 X56:AE56 H55:AB55 X57:AE1048576 AF15:AK55 AL15:AM55 AN15:AN55"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5:N78"/>
  <sheetViews>
    <sheetView showGridLines="0" showRowColHeaders="0" zoomScale="85" zoomScaleNormal="85" workbookViewId="0"/>
  </sheetViews>
  <sheetFormatPr defaultColWidth="11.42578125" defaultRowHeight="15" x14ac:dyDescent="0.25"/>
  <cols>
    <col min="1" max="1" width="11.42578125" style="44"/>
    <col min="2" max="2" width="30.42578125" style="44" bestFit="1" customWidth="1"/>
    <col min="3" max="3" width="14.28515625" style="44" customWidth="1"/>
    <col min="4" max="4" width="15" style="44" customWidth="1"/>
    <col min="5" max="16384" width="11.42578125" style="44"/>
  </cols>
  <sheetData>
    <row r="15" spans="2:14" x14ac:dyDescent="0.25">
      <c r="B15" s="179" t="s">
        <v>78</v>
      </c>
      <c r="C15" s="180"/>
      <c r="D15" s="180"/>
      <c r="E15" s="43"/>
      <c r="F15" s="43"/>
      <c r="G15" s="43"/>
      <c r="H15" s="43"/>
      <c r="I15" s="43"/>
      <c r="J15" s="43"/>
      <c r="K15" s="43"/>
      <c r="L15" s="43"/>
      <c r="M15" s="43"/>
      <c r="N15" s="43"/>
    </row>
    <row r="16" spans="2:14" ht="12.75" customHeight="1" x14ac:dyDescent="0.25">
      <c r="B16" s="45"/>
      <c r="C16" s="46"/>
      <c r="D16" s="46"/>
      <c r="E16" s="45"/>
      <c r="F16" s="43"/>
      <c r="G16" s="43"/>
      <c r="H16" s="43"/>
      <c r="I16" s="43"/>
      <c r="J16" s="43"/>
      <c r="K16" s="43"/>
      <c r="L16" s="43"/>
      <c r="M16" s="43"/>
      <c r="N16" s="43"/>
    </row>
    <row r="17" spans="2:14" ht="45.75" customHeight="1" x14ac:dyDescent="0.25">
      <c r="B17" s="176" t="s">
        <v>1231</v>
      </c>
      <c r="C17" s="177"/>
      <c r="D17" s="178"/>
      <c r="E17" s="43"/>
      <c r="F17" s="43"/>
      <c r="G17" s="43"/>
      <c r="H17" s="43"/>
      <c r="I17" s="43"/>
      <c r="J17" s="43"/>
      <c r="K17" s="43"/>
      <c r="L17" s="43"/>
      <c r="M17" s="43"/>
      <c r="N17" s="43"/>
    </row>
    <row r="18" spans="2:14" x14ac:dyDescent="0.25">
      <c r="B18" s="47" t="s">
        <v>937</v>
      </c>
      <c r="C18" s="48">
        <f>IF('Resumen de Gestión'!$H$9="Consolidado",COUNTIFS('Bd Gestión'!$AA:$AA,Tabulación!$B18),COUNTIFS('Bd Gestión'!$AA:$AA,Tabulación!$B18,'Bd Gestión'!$O:$O,'Resumen de Gestión'!$H$9))</f>
        <v>38</v>
      </c>
      <c r="D18" s="49">
        <f>IF(C18=0,0,C18/$C$22)</f>
        <v>0.2620689655172414</v>
      </c>
      <c r="E18" s="43"/>
      <c r="F18" s="43"/>
      <c r="G18" s="43"/>
      <c r="H18" s="43"/>
      <c r="I18" s="43"/>
      <c r="J18" s="43"/>
      <c r="K18" s="43"/>
      <c r="L18" s="43"/>
      <c r="M18" s="43"/>
      <c r="N18" s="43"/>
    </row>
    <row r="19" spans="2:14" x14ac:dyDescent="0.25">
      <c r="B19" s="47" t="s">
        <v>935</v>
      </c>
      <c r="C19" s="48">
        <f>IF('Resumen de Gestión'!$H$9="Consolidado",COUNTIFS('Bd Gestión'!$AA:$AA,Tabulación!$B19),COUNTIFS('Bd Gestión'!$AA:$AA,Tabulación!$B19,'Bd Gestión'!$O:$O,'Resumen de Gestión'!$H$9))</f>
        <v>107</v>
      </c>
      <c r="D19" s="49">
        <f>IF(C19=0,0,C19/$C$22)</f>
        <v>0.73793103448275865</v>
      </c>
      <c r="E19" s="43"/>
      <c r="F19" s="43"/>
      <c r="G19" s="43"/>
      <c r="H19" s="43"/>
      <c r="I19" s="43"/>
      <c r="J19" s="43"/>
      <c r="K19" s="43"/>
      <c r="L19" s="43"/>
      <c r="M19" s="43"/>
      <c r="N19" s="43"/>
    </row>
    <row r="20" spans="2:14" x14ac:dyDescent="0.25">
      <c r="B20" s="47" t="s">
        <v>938</v>
      </c>
      <c r="C20" s="48">
        <f>IF('Resumen de Gestión'!$H$9="Consolidado",COUNTIFS('Bd Gestión'!$AA:$AA,Tabulación!$B20),COUNTIFS('Bd Gestión'!$AA:$AA,Tabulación!$B20,'Bd Gestión'!$O:$O,'Resumen de Gestión'!$H$9))</f>
        <v>0</v>
      </c>
      <c r="D20" s="49">
        <f>IF(C20=0,0,C20/$C$22)</f>
        <v>0</v>
      </c>
      <c r="E20" s="43"/>
      <c r="F20" s="43"/>
      <c r="G20" s="43"/>
      <c r="H20" s="43"/>
      <c r="I20" s="43"/>
      <c r="J20" s="43"/>
      <c r="K20" s="43"/>
      <c r="L20" s="43"/>
      <c r="M20" s="43"/>
      <c r="N20" s="43"/>
    </row>
    <row r="21" spans="2:14" x14ac:dyDescent="0.25">
      <c r="B21" s="47" t="s">
        <v>936</v>
      </c>
      <c r="C21" s="48">
        <f>IF('Resumen de Gestión'!$H$9="Consolidado",COUNTIFS('Bd Gestión'!$AA:$AA,Tabulación!$B21),COUNTIFS('Bd Gestión'!$AA:$AA,Tabulación!$B21,'Bd Gestión'!$O:$O,'Resumen de Gestión'!$H$9))</f>
        <v>0</v>
      </c>
      <c r="D21" s="49">
        <f>IF(C21=0,0,C21/$C$22)</f>
        <v>0</v>
      </c>
      <c r="E21" s="43"/>
      <c r="F21" s="43"/>
      <c r="G21" s="43"/>
      <c r="H21" s="43"/>
      <c r="I21" s="43"/>
      <c r="J21" s="43"/>
      <c r="K21" s="43"/>
      <c r="L21" s="43"/>
      <c r="M21" s="43"/>
      <c r="N21" s="43"/>
    </row>
    <row r="22" spans="2:14" x14ac:dyDescent="0.25">
      <c r="B22" s="50" t="s">
        <v>81</v>
      </c>
      <c r="C22" s="51">
        <f>+SUM(C18:C21)</f>
        <v>145</v>
      </c>
      <c r="D22" s="52">
        <f>+SUM(D18:D21)</f>
        <v>1</v>
      </c>
      <c r="E22" s="43"/>
      <c r="F22" s="43"/>
      <c r="G22" s="43"/>
      <c r="H22" s="43"/>
      <c r="I22" s="43"/>
      <c r="J22" s="43"/>
      <c r="K22" s="43"/>
      <c r="L22" s="43"/>
      <c r="M22" s="43"/>
      <c r="N22" s="43"/>
    </row>
    <row r="23" spans="2:14" x14ac:dyDescent="0.25">
      <c r="B23" s="43"/>
      <c r="C23" s="43"/>
      <c r="D23" s="43"/>
      <c r="E23" s="43"/>
      <c r="F23" s="43"/>
      <c r="G23" s="43"/>
      <c r="H23" s="43"/>
      <c r="I23" s="43"/>
      <c r="J23" s="43"/>
      <c r="K23" s="43"/>
      <c r="L23" s="43"/>
      <c r="M23" s="43"/>
      <c r="N23" s="43"/>
    </row>
    <row r="24" spans="2:14" x14ac:dyDescent="0.25">
      <c r="B24" s="43"/>
      <c r="C24" s="43"/>
      <c r="D24" s="43"/>
      <c r="E24" s="43"/>
      <c r="F24" s="43"/>
      <c r="G24" s="43"/>
      <c r="H24" s="43"/>
      <c r="I24" s="43"/>
      <c r="J24" s="43"/>
      <c r="K24" s="43"/>
      <c r="L24" s="43"/>
      <c r="M24" s="43"/>
      <c r="N24" s="43"/>
    </row>
    <row r="25" spans="2:14" x14ac:dyDescent="0.25">
      <c r="B25" s="43"/>
      <c r="C25" s="43"/>
      <c r="D25" s="43"/>
      <c r="E25" s="43"/>
      <c r="F25" s="43"/>
      <c r="G25" s="43"/>
      <c r="H25" s="43"/>
      <c r="I25" s="43"/>
      <c r="J25" s="43"/>
      <c r="K25" s="43"/>
      <c r="L25" s="43"/>
      <c r="M25" s="43"/>
      <c r="N25" s="43"/>
    </row>
    <row r="26" spans="2:14" x14ac:dyDescent="0.25">
      <c r="B26" s="43"/>
      <c r="C26" s="43"/>
      <c r="D26" s="43"/>
      <c r="E26" s="43"/>
      <c r="F26" s="43"/>
      <c r="G26" s="43"/>
      <c r="H26" s="43"/>
      <c r="I26" s="43"/>
      <c r="J26" s="43"/>
      <c r="K26" s="43"/>
      <c r="L26" s="43"/>
      <c r="M26" s="43"/>
      <c r="N26" s="43"/>
    </row>
    <row r="27" spans="2:14" x14ac:dyDescent="0.25">
      <c r="B27" s="43"/>
      <c r="C27" s="43"/>
      <c r="D27" s="43"/>
      <c r="E27" s="43"/>
      <c r="F27" s="43"/>
      <c r="G27" s="43"/>
      <c r="H27" s="43"/>
      <c r="I27" s="43"/>
      <c r="J27" s="43"/>
      <c r="K27" s="43"/>
      <c r="L27" s="43"/>
      <c r="M27" s="43"/>
      <c r="N27" s="43"/>
    </row>
    <row r="28" spans="2:14" x14ac:dyDescent="0.25">
      <c r="B28" s="43"/>
      <c r="C28" s="43"/>
      <c r="D28" s="43"/>
      <c r="E28" s="43"/>
      <c r="F28" s="43"/>
      <c r="G28" s="43"/>
      <c r="H28" s="43"/>
      <c r="I28" s="43"/>
      <c r="J28" s="43"/>
      <c r="K28" s="43"/>
      <c r="L28" s="43"/>
      <c r="M28" s="43"/>
      <c r="N28" s="43"/>
    </row>
    <row r="29" spans="2:14" ht="42" customHeight="1" x14ac:dyDescent="0.25">
      <c r="B29" s="176" t="s">
        <v>1230</v>
      </c>
      <c r="C29" s="177"/>
      <c r="D29" s="178"/>
      <c r="E29" s="43"/>
      <c r="F29" s="43"/>
      <c r="G29" s="43"/>
      <c r="H29" s="43"/>
      <c r="I29" s="43"/>
      <c r="J29" s="43"/>
      <c r="K29" s="43"/>
      <c r="L29" s="43"/>
      <c r="M29" s="43"/>
      <c r="N29" s="43"/>
    </row>
    <row r="30" spans="2:14" x14ac:dyDescent="0.25">
      <c r="B30" s="47" t="s">
        <v>79</v>
      </c>
      <c r="C30" s="48">
        <f>IF('Resumen de Gestión'!$H$9="Consolidado",COUNTIFS('Bd Gestión'!$AC:$AC,Tabulación!$B30),COUNTIFS('Bd Gestión'!$AC:$AC,Tabulación!$B30,'Bd Gestión'!$O:$O,'Resumen de Gestión'!$H$9))</f>
        <v>145</v>
      </c>
      <c r="D30" s="49">
        <f>IF(C30=0,0,C30/$C$33)</f>
        <v>1</v>
      </c>
      <c r="E30" s="43"/>
      <c r="F30" s="43"/>
      <c r="G30" s="43"/>
      <c r="H30" s="43"/>
      <c r="I30" s="43"/>
      <c r="J30" s="43"/>
      <c r="K30" s="43"/>
      <c r="L30" s="43"/>
      <c r="M30" s="43"/>
      <c r="N30" s="43"/>
    </row>
    <row r="31" spans="2:14" ht="14.25" customHeight="1" x14ac:dyDescent="0.25">
      <c r="B31" s="47" t="s">
        <v>80</v>
      </c>
      <c r="C31" s="48">
        <f>IF('Resumen de Gestión'!$H$9="Consolidado",COUNTIFS('Bd Gestión'!$AC:$AC,Tabulación!$B31),COUNTIFS('Bd Gestión'!$AC:$AC,Tabulación!$B31,'Bd Gestión'!$O:$O,'Resumen de Gestión'!$H$9))</f>
        <v>0</v>
      </c>
      <c r="D31" s="49">
        <f>IF(C31=0,0,C31/$C$33)</f>
        <v>0</v>
      </c>
      <c r="E31" s="43"/>
      <c r="F31" s="43"/>
      <c r="G31" s="43"/>
      <c r="H31" s="43"/>
      <c r="I31" s="43"/>
      <c r="J31" s="43"/>
      <c r="K31" s="43"/>
      <c r="L31" s="43"/>
      <c r="M31" s="43"/>
      <c r="N31" s="43"/>
    </row>
    <row r="32" spans="2:14" ht="14.25" hidden="1" customHeight="1" x14ac:dyDescent="0.25">
      <c r="B32" s="151" t="s">
        <v>1225</v>
      </c>
      <c r="C32" s="48">
        <f>IF('Resumen de Gestión'!$H$9="Consolidado",COUNTIFS('Bd Gestión'!$AC:$AC,Tabulación!$B32),COUNTIFS('Bd Gestión'!$AC:$AC,Tabulación!$B32,'Bd Gestión'!$O:$O,'Resumen de Gestión'!$H$9))</f>
        <v>0</v>
      </c>
      <c r="D32" s="49">
        <f>IF(C32=0,0,C32/$C$33)</f>
        <v>0</v>
      </c>
      <c r="E32" s="43"/>
      <c r="F32" s="43"/>
      <c r="G32" s="43"/>
      <c r="H32" s="43"/>
      <c r="I32" s="43"/>
      <c r="J32" s="43"/>
      <c r="K32" s="43"/>
      <c r="L32" s="43"/>
      <c r="M32" s="43"/>
      <c r="N32" s="43"/>
    </row>
    <row r="33" spans="2:14" x14ac:dyDescent="0.25">
      <c r="B33" s="50" t="s">
        <v>81</v>
      </c>
      <c r="C33" s="51">
        <f>+SUM(C30:C32)</f>
        <v>145</v>
      </c>
      <c r="D33" s="52">
        <f>+SUM(D30:D32)</f>
        <v>1</v>
      </c>
      <c r="E33" s="43"/>
      <c r="F33" s="43"/>
      <c r="G33" s="43"/>
      <c r="H33" s="43"/>
      <c r="I33" s="43"/>
      <c r="J33" s="43"/>
      <c r="K33" s="43"/>
      <c r="L33" s="43"/>
      <c r="M33" s="43"/>
      <c r="N33" s="43"/>
    </row>
    <row r="34" spans="2:14" x14ac:dyDescent="0.25">
      <c r="B34" s="43"/>
      <c r="C34" s="43"/>
      <c r="D34" s="43"/>
      <c r="E34" s="43"/>
      <c r="F34" s="43"/>
      <c r="G34" s="43"/>
      <c r="H34" s="43"/>
      <c r="I34" s="43"/>
      <c r="J34" s="43"/>
      <c r="K34" s="43"/>
      <c r="L34" s="43"/>
      <c r="M34" s="43"/>
      <c r="N34" s="43"/>
    </row>
    <row r="35" spans="2:14" x14ac:dyDescent="0.25">
      <c r="B35" s="43"/>
      <c r="C35" s="43"/>
      <c r="D35" s="43"/>
      <c r="E35" s="43"/>
      <c r="F35" s="43"/>
      <c r="G35" s="43"/>
      <c r="H35" s="43"/>
      <c r="I35" s="43"/>
      <c r="J35" s="43"/>
      <c r="K35" s="43"/>
      <c r="L35" s="43"/>
      <c r="M35" s="43"/>
      <c r="N35" s="43"/>
    </row>
    <row r="36" spans="2:14" x14ac:dyDescent="0.25">
      <c r="B36" s="43"/>
      <c r="C36" s="43"/>
      <c r="D36" s="43"/>
      <c r="E36" s="43"/>
      <c r="F36" s="43"/>
      <c r="G36" s="43"/>
      <c r="H36" s="43"/>
      <c r="I36" s="43"/>
      <c r="J36" s="43"/>
      <c r="K36" s="43"/>
      <c r="L36" s="43"/>
      <c r="M36" s="43"/>
      <c r="N36" s="43"/>
    </row>
    <row r="37" spans="2:14" x14ac:dyDescent="0.25">
      <c r="B37" s="43"/>
      <c r="C37" s="43"/>
      <c r="D37" s="43"/>
      <c r="E37" s="43"/>
      <c r="F37" s="43"/>
      <c r="G37" s="43"/>
      <c r="H37" s="43"/>
      <c r="I37" s="43"/>
      <c r="J37" s="43"/>
      <c r="K37" s="43"/>
      <c r="L37" s="43"/>
      <c r="M37" s="43"/>
      <c r="N37" s="43"/>
    </row>
    <row r="38" spans="2:14" x14ac:dyDescent="0.25">
      <c r="B38" s="43"/>
      <c r="C38" s="43"/>
      <c r="D38" s="43"/>
      <c r="E38" s="43"/>
      <c r="F38" s="43"/>
      <c r="G38" s="43"/>
      <c r="H38" s="43"/>
      <c r="I38" s="43"/>
      <c r="J38" s="43"/>
      <c r="K38" s="43"/>
      <c r="L38" s="43"/>
      <c r="M38" s="43"/>
      <c r="N38" s="43"/>
    </row>
    <row r="39" spans="2:14" x14ac:dyDescent="0.25">
      <c r="B39" s="43"/>
      <c r="C39" s="43"/>
      <c r="D39" s="43"/>
      <c r="E39" s="43"/>
      <c r="F39" s="43"/>
      <c r="G39" s="43"/>
      <c r="H39" s="43"/>
      <c r="I39" s="43"/>
      <c r="J39" s="43"/>
      <c r="K39" s="43"/>
      <c r="L39" s="43"/>
      <c r="M39" s="43"/>
      <c r="N39" s="43"/>
    </row>
    <row r="40" spans="2:14" x14ac:dyDescent="0.25">
      <c r="B40" s="43"/>
      <c r="C40" s="43"/>
      <c r="D40" s="43"/>
      <c r="E40" s="43"/>
      <c r="F40" s="43"/>
      <c r="G40" s="43"/>
      <c r="H40" s="43"/>
      <c r="I40" s="43"/>
      <c r="J40" s="43"/>
      <c r="K40" s="43"/>
      <c r="L40" s="43"/>
      <c r="M40" s="43"/>
      <c r="N40" s="43"/>
    </row>
    <row r="41" spans="2:14" x14ac:dyDescent="0.25">
      <c r="B41" s="43"/>
      <c r="C41" s="43"/>
      <c r="D41" s="43"/>
      <c r="E41" s="43"/>
      <c r="F41" s="43"/>
      <c r="G41" s="43"/>
      <c r="H41" s="43"/>
      <c r="I41" s="43"/>
      <c r="J41" s="43"/>
      <c r="K41" s="43"/>
      <c r="L41" s="43"/>
      <c r="M41" s="43"/>
      <c r="N41" s="43"/>
    </row>
    <row r="42" spans="2:14" x14ac:dyDescent="0.25">
      <c r="B42" s="43"/>
      <c r="C42" s="43"/>
      <c r="D42" s="43"/>
      <c r="E42" s="43"/>
      <c r="F42" s="43"/>
      <c r="G42" s="43"/>
      <c r="H42" s="43"/>
      <c r="I42" s="43"/>
      <c r="J42" s="43"/>
      <c r="K42" s="43"/>
      <c r="L42" s="43"/>
      <c r="M42" s="43"/>
      <c r="N42" s="43"/>
    </row>
    <row r="43" spans="2:14" ht="39" customHeight="1" x14ac:dyDescent="0.25">
      <c r="B43" s="176" t="s">
        <v>1213</v>
      </c>
      <c r="C43" s="177"/>
      <c r="D43" s="178"/>
      <c r="E43" s="43"/>
      <c r="F43" s="43"/>
      <c r="G43" s="43"/>
      <c r="H43" s="43"/>
      <c r="I43" s="43"/>
      <c r="J43" s="43"/>
      <c r="K43" s="43"/>
      <c r="L43" s="43"/>
      <c r="M43" s="43"/>
      <c r="N43" s="43"/>
    </row>
    <row r="44" spans="2:14" x14ac:dyDescent="0.25">
      <c r="B44" s="47" t="s">
        <v>937</v>
      </c>
      <c r="C44" s="48">
        <f>IF('Resumen de Gestión'!$H$9="Consolidado",COUNTIFS('Bd Gestión'!$AE:$AE,Tabulación!$B44),COUNTIFS('Bd Gestión'!$AE:$AE,Tabulación!$B44,'Bd Gestión'!$O:$O,'Resumen de Gestión'!$H$9))</f>
        <v>45</v>
      </c>
      <c r="D44" s="49">
        <f>IF(C44=0,0,C44/$C$48)</f>
        <v>0.31034482758620691</v>
      </c>
    </row>
    <row r="45" spans="2:14" x14ac:dyDescent="0.25">
      <c r="B45" s="47" t="s">
        <v>935</v>
      </c>
      <c r="C45" s="48">
        <f>IF('Resumen de Gestión'!$H$9="Consolidado",COUNTIFS('Bd Gestión'!$AE:$AE,Tabulación!$B45),COUNTIFS('Bd Gestión'!$AE:$AE,Tabulación!$B45,'Bd Gestión'!$O:$O,'Resumen de Gestión'!$H$9))</f>
        <v>96</v>
      </c>
      <c r="D45" s="49">
        <f t="shared" ref="D45:D47" si="0">IF(C45=0,0,C45/$C$48)</f>
        <v>0.66206896551724137</v>
      </c>
    </row>
    <row r="46" spans="2:14" x14ac:dyDescent="0.25">
      <c r="B46" s="47" t="s">
        <v>938</v>
      </c>
      <c r="C46" s="48">
        <f>IF('Resumen de Gestión'!$H$9="Consolidado",COUNTIFS('Bd Gestión'!$AE:$AE,Tabulación!$B46),COUNTIFS('Bd Gestión'!$AE:$AE,Tabulación!$B46,'Bd Gestión'!$O:$O,'Resumen de Gestión'!$H$9))</f>
        <v>4</v>
      </c>
      <c r="D46" s="49">
        <f t="shared" si="0"/>
        <v>2.7586206896551724E-2</v>
      </c>
    </row>
    <row r="47" spans="2:14" x14ac:dyDescent="0.25">
      <c r="B47" s="47" t="s">
        <v>936</v>
      </c>
      <c r="C47" s="48">
        <f>IF('Resumen de Gestión'!$H$9="Consolidado",COUNTIFS('Bd Gestión'!$AE:$AE,Tabulación!$B47),COUNTIFS('Bd Gestión'!$AE:$AE,Tabulación!$B47,'Bd Gestión'!$O:$O,'Resumen de Gestión'!$H$9))</f>
        <v>0</v>
      </c>
      <c r="D47" s="49">
        <f t="shared" si="0"/>
        <v>0</v>
      </c>
    </row>
    <row r="48" spans="2:14" x14ac:dyDescent="0.25">
      <c r="B48" s="50" t="s">
        <v>81</v>
      </c>
      <c r="C48" s="51">
        <f>+SUM(C44:C47)</f>
        <v>145</v>
      </c>
      <c r="D48" s="52">
        <f>+SUM(D44:D47)</f>
        <v>1</v>
      </c>
    </row>
    <row r="60" spans="2:4" ht="31.5" customHeight="1" x14ac:dyDescent="0.25">
      <c r="B60" s="176" t="s">
        <v>1214</v>
      </c>
      <c r="C60" s="177"/>
      <c r="D60" s="178"/>
    </row>
    <row r="61" spans="2:4" x14ac:dyDescent="0.25">
      <c r="B61" s="47" t="s">
        <v>937</v>
      </c>
      <c r="C61" s="48">
        <f>IF('Resumen de Gestión'!$H$9="Consolidado",COUNTIFS('Bd Gestión'!$AG:$AG,Tabulación!$B61),COUNTIFS('Bd Gestión'!$AG:$AG,Tabulación!$B61,'Bd Gestión'!$O:$O,'Resumen de Gestión'!$H$9))</f>
        <v>54</v>
      </c>
      <c r="D61" s="49">
        <f>IF(C61=0,0,C61/$C$65)</f>
        <v>0.3724137931034483</v>
      </c>
    </row>
    <row r="62" spans="2:4" x14ac:dyDescent="0.25">
      <c r="B62" s="47" t="s">
        <v>935</v>
      </c>
      <c r="C62" s="48">
        <f>IF('Resumen de Gestión'!$H$9="Consolidado",COUNTIFS('Bd Gestión'!$AG:$AG,Tabulación!$B62),COUNTIFS('Bd Gestión'!$AG:$AG,Tabulación!$B62,'Bd Gestión'!$O:$O,'Resumen de Gestión'!$H$9))</f>
        <v>74</v>
      </c>
      <c r="D62" s="49">
        <f t="shared" ref="D62:D64" si="1">IF(C62=0,0,C62/$C$65)</f>
        <v>0.51034482758620692</v>
      </c>
    </row>
    <row r="63" spans="2:4" x14ac:dyDescent="0.25">
      <c r="B63" s="47" t="s">
        <v>938</v>
      </c>
      <c r="C63" s="48">
        <f>IF('Resumen de Gestión'!$H$9="Consolidado",COUNTIFS('Bd Gestión'!$AG:$AG,Tabulación!$B63),COUNTIFS('Bd Gestión'!$AG:$AG,Tabulación!$B63,'Bd Gestión'!$O:$O,'Resumen de Gestión'!$H$9))</f>
        <v>14</v>
      </c>
      <c r="D63" s="49">
        <f t="shared" si="1"/>
        <v>9.6551724137931033E-2</v>
      </c>
    </row>
    <row r="64" spans="2:4" x14ac:dyDescent="0.25">
      <c r="B64" s="47" t="s">
        <v>936</v>
      </c>
      <c r="C64" s="48">
        <f>IF('Resumen de Gestión'!$H$9="Consolidado",COUNTIFS('Bd Gestión'!$AG:$AG,Tabulación!$B64),COUNTIFS('Bd Gestión'!$AG:$AG,Tabulación!$B64,'Bd Gestión'!$O:$O,'Resumen de Gestión'!$H$9))</f>
        <v>3</v>
      </c>
      <c r="D64" s="49">
        <f t="shared" si="1"/>
        <v>2.0689655172413793E-2</v>
      </c>
    </row>
    <row r="65" spans="2:4" x14ac:dyDescent="0.25">
      <c r="B65" s="50" t="s">
        <v>81</v>
      </c>
      <c r="C65" s="51">
        <f>+SUM(C61:C64)</f>
        <v>145</v>
      </c>
      <c r="D65" s="52">
        <f>+SUM(D61:D64)</f>
        <v>1</v>
      </c>
    </row>
    <row r="76" spans="2:4" x14ac:dyDescent="0.25">
      <c r="B76" s="176" t="s">
        <v>1236</v>
      </c>
      <c r="C76" s="177"/>
      <c r="D76" s="178"/>
    </row>
    <row r="77" spans="2:4" x14ac:dyDescent="0.25">
      <c r="B77" s="47" t="s">
        <v>88</v>
      </c>
      <c r="C77" s="48">
        <f>+COUNTIF('Bd Gestión'!V:V,Tabulación!B77)</f>
        <v>23</v>
      </c>
      <c r="D77" s="49">
        <f>IF(C77=0,0,C77/COUNTA('Bd Gestión'!$V:$V))</f>
        <v>5.054945054945055E-2</v>
      </c>
    </row>
    <row r="78" spans="2:4" x14ac:dyDescent="0.25">
      <c r="B78" s="50" t="s">
        <v>81</v>
      </c>
      <c r="C78" s="51">
        <f>+SUM(C77:C77)</f>
        <v>23</v>
      </c>
      <c r="D78" s="52">
        <f>+SUM(D77:D77)</f>
        <v>5.054945054945055E-2</v>
      </c>
    </row>
  </sheetData>
  <mergeCells count="6">
    <mergeCell ref="B76:D76"/>
    <mergeCell ref="B15:D15"/>
    <mergeCell ref="B17:D17"/>
    <mergeCell ref="B29:D29"/>
    <mergeCell ref="B43:D43"/>
    <mergeCell ref="B60:D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Y154"/>
  <sheetViews>
    <sheetView showGridLines="0" showRowColHeaders="0" tabSelected="1" zoomScale="85" zoomScaleNormal="85" workbookViewId="0"/>
  </sheetViews>
  <sheetFormatPr defaultColWidth="11.42578125" defaultRowHeight="15" x14ac:dyDescent="0.25"/>
  <cols>
    <col min="1" max="1" width="5.85546875" style="53" customWidth="1"/>
    <col min="2" max="2" width="60.140625" style="53" customWidth="1"/>
    <col min="3" max="3" width="8.85546875" style="53" customWidth="1"/>
    <col min="4" max="4" width="8.5703125" style="53" bestFit="1" customWidth="1"/>
    <col min="5" max="12" width="7" style="53" customWidth="1"/>
    <col min="13" max="18" width="11.42578125" style="53"/>
    <col min="19" max="19" width="11.28515625" style="53" customWidth="1"/>
    <col min="20" max="21" width="11.42578125" style="53"/>
    <col min="22" max="23" width="11.42578125" style="53" hidden="1" customWidth="1"/>
    <col min="24" max="24" width="21" style="53" hidden="1" customWidth="1"/>
    <col min="25" max="25" width="11.42578125" style="53" hidden="1" customWidth="1"/>
    <col min="26" max="16384" width="11.42578125" style="53"/>
  </cols>
  <sheetData>
    <row r="6" spans="1:25" x14ac:dyDescent="0.25">
      <c r="U6" s="53" t="s">
        <v>1159</v>
      </c>
      <c r="V6" s="27" t="s">
        <v>1160</v>
      </c>
      <c r="W6" s="27" t="s">
        <v>1216</v>
      </c>
      <c r="X6" s="27" t="s">
        <v>1217</v>
      </c>
      <c r="Y6" s="27" t="s">
        <v>1218</v>
      </c>
    </row>
    <row r="7" spans="1:25" ht="26.25" customHeight="1" x14ac:dyDescent="0.25">
      <c r="V7" s="54" t="s">
        <v>1166</v>
      </c>
      <c r="W7" s="27"/>
      <c r="X7" s="27" t="s">
        <v>1219</v>
      </c>
    </row>
    <row r="8" spans="1:25" x14ac:dyDescent="0.25">
      <c r="V8" s="27">
        <v>1</v>
      </c>
      <c r="W8" s="27"/>
      <c r="X8" s="27" t="s">
        <v>1220</v>
      </c>
    </row>
    <row r="9" spans="1:25" x14ac:dyDescent="0.25">
      <c r="V9" s="27">
        <v>2</v>
      </c>
      <c r="W9" s="27"/>
      <c r="X9" s="27" t="s">
        <v>1221</v>
      </c>
    </row>
    <row r="10" spans="1:25" x14ac:dyDescent="0.25">
      <c r="B10" s="55" t="s">
        <v>1235</v>
      </c>
      <c r="C10" s="56" t="s">
        <v>1166</v>
      </c>
      <c r="V10" s="27">
        <v>3</v>
      </c>
      <c r="W10" s="27"/>
    </row>
    <row r="11" spans="1:25" x14ac:dyDescent="0.25">
      <c r="V11" s="27">
        <v>4</v>
      </c>
      <c r="W11" s="27"/>
    </row>
    <row r="12" spans="1:25" x14ac:dyDescent="0.25">
      <c r="V12" s="27">
        <v>5</v>
      </c>
      <c r="W12" s="27"/>
    </row>
    <row r="13" spans="1:25" x14ac:dyDescent="0.25">
      <c r="B13" s="181" t="s">
        <v>1234</v>
      </c>
      <c r="C13" s="182"/>
      <c r="D13" s="182"/>
      <c r="V13" s="27">
        <v>6</v>
      </c>
      <c r="W13" s="27"/>
    </row>
    <row r="14" spans="1:25" x14ac:dyDescent="0.25">
      <c r="A14" s="53" t="str">
        <f>+B14&amp;$C$10</f>
        <v>BUENOTODAS</v>
      </c>
      <c r="B14" s="55" t="s">
        <v>937</v>
      </c>
      <c r="C14" s="57">
        <f>+VLOOKUP(A14,'Bd Gestión'!AR8:AT18,3,0)</f>
        <v>0.2620689655172414</v>
      </c>
      <c r="D14" s="58">
        <f>+VLOOKUP(A14,'Bd Gestión'!AR8:AT18,2,0)</f>
        <v>38</v>
      </c>
      <c r="V14" s="27">
        <v>7</v>
      </c>
      <c r="W14" s="27"/>
    </row>
    <row r="15" spans="1:25" x14ac:dyDescent="0.25">
      <c r="A15" s="53" t="str">
        <f t="shared" ref="A15:A18" si="0">+B15&amp;$C$10</f>
        <v>EXCELENTETODAS</v>
      </c>
      <c r="B15" s="55" t="s">
        <v>935</v>
      </c>
      <c r="C15" s="57">
        <f>+VLOOKUP(A15,'Bd Gestión'!AU8:AW18,3,0)</f>
        <v>0.73793103448275865</v>
      </c>
      <c r="D15" s="58">
        <f>+VLOOKUP(A15,'Bd Gestión'!AU8:AW18,2,0)</f>
        <v>107</v>
      </c>
      <c r="V15" s="27">
        <v>9</v>
      </c>
      <c r="W15" s="27"/>
    </row>
    <row r="16" spans="1:25" x14ac:dyDescent="0.25">
      <c r="A16" s="53" t="str">
        <f t="shared" si="0"/>
        <v>MALOTODAS</v>
      </c>
      <c r="B16" s="55" t="s">
        <v>936</v>
      </c>
      <c r="C16" s="158">
        <f>+VLOOKUP(A16,'Bd Gestión'!AX8:AZ18,3,0)</f>
        <v>0</v>
      </c>
      <c r="D16" s="58">
        <f>+VLOOKUP(A16,'Bd Gestión'!AX8:AZ18,2,0)</f>
        <v>0</v>
      </c>
      <c r="V16" s="27">
        <v>10</v>
      </c>
    </row>
    <row r="17" spans="1:4" x14ac:dyDescent="0.25">
      <c r="A17" s="53" t="str">
        <f t="shared" si="0"/>
        <v>REGULARTODAS</v>
      </c>
      <c r="B17" s="55" t="s">
        <v>938</v>
      </c>
      <c r="C17" s="57">
        <f>+VLOOKUP(A17,'Bd Gestión'!BA8:BC18,3,0)</f>
        <v>0</v>
      </c>
      <c r="D17" s="58">
        <f>+VLOOKUP(A17,'Bd Gestión'!BA8:BC18,2,0)</f>
        <v>0</v>
      </c>
    </row>
    <row r="18" spans="1:4" hidden="1" x14ac:dyDescent="0.25">
      <c r="A18" s="53" t="str">
        <f t="shared" si="0"/>
        <v>SIN RESPUESTATODAS</v>
      </c>
      <c r="B18" s="55" t="s">
        <v>115</v>
      </c>
      <c r="C18" s="57">
        <f>+VLOOKUP(A18,'Bd Gestión'!BD8:BF18,3,0)</f>
        <v>0</v>
      </c>
      <c r="D18" s="58">
        <f>+VLOOKUP(A18,'Bd Gestión'!BD8:BF18,2,0)</f>
        <v>0</v>
      </c>
    </row>
    <row r="29" spans="1:4" x14ac:dyDescent="0.25">
      <c r="B29" s="181" t="s">
        <v>1229</v>
      </c>
      <c r="C29" s="182"/>
      <c r="D29" s="182"/>
    </row>
    <row r="30" spans="1:4" x14ac:dyDescent="0.25">
      <c r="A30" s="53" t="str">
        <f t="shared" ref="A30:A32" si="1">+B30&amp;$C$10</f>
        <v>SITODAS</v>
      </c>
      <c r="B30" s="55" t="s">
        <v>79</v>
      </c>
      <c r="C30" s="57">
        <f>+VLOOKUP(A30,'Bd Gestión'!BG8:BI18,3,0)</f>
        <v>1</v>
      </c>
      <c r="D30" s="58">
        <f>+VLOOKUP(A30,'Bd Gestión'!BG8:BI18,2,0)</f>
        <v>145</v>
      </c>
    </row>
    <row r="31" spans="1:4" x14ac:dyDescent="0.25">
      <c r="A31" s="53" t="str">
        <f t="shared" si="1"/>
        <v>NOTODAS</v>
      </c>
      <c r="B31" s="55" t="s">
        <v>80</v>
      </c>
      <c r="C31" s="57">
        <f>+VLOOKUP(A31,'Bd Gestión'!BJ8:BL18,3,0)</f>
        <v>0</v>
      </c>
      <c r="D31" s="58">
        <f>+VLOOKUP(A31,'Bd Gestión'!BJ8:BL18,2,0)</f>
        <v>0</v>
      </c>
    </row>
    <row r="32" spans="1:4" hidden="1" x14ac:dyDescent="0.25">
      <c r="A32" s="53" t="str">
        <f t="shared" si="1"/>
        <v>N/STODAS</v>
      </c>
      <c r="B32" s="55" t="s">
        <v>1225</v>
      </c>
      <c r="C32" s="57">
        <f>+VLOOKUP(A32,'Bd Gestión'!BP8:BR18,3,0)</f>
        <v>0</v>
      </c>
      <c r="D32" s="58">
        <f>+VLOOKUP(A32,'Bd Gestión'!BP8:BR18,2,0)</f>
        <v>0</v>
      </c>
    </row>
    <row r="41" spans="1:4" x14ac:dyDescent="0.25">
      <c r="B41" s="181" t="s">
        <v>1233</v>
      </c>
      <c r="C41" s="182"/>
      <c r="D41" s="182"/>
    </row>
    <row r="42" spans="1:4" x14ac:dyDescent="0.25">
      <c r="A42" s="53" t="str">
        <f>+B42&amp;$C$10</f>
        <v>BUENOTODAS</v>
      </c>
      <c r="B42" s="55" t="s">
        <v>937</v>
      </c>
      <c r="C42" s="57">
        <f>+VLOOKUP(A42,'Bd Gestión'!BT9:BV18,3,0)</f>
        <v>0.31034482758620691</v>
      </c>
      <c r="D42" s="58">
        <f>+VLOOKUP(A42,'Bd Gestión'!BT9:BV18,2,0)</f>
        <v>45</v>
      </c>
    </row>
    <row r="43" spans="1:4" x14ac:dyDescent="0.25">
      <c r="A43" s="53" t="str">
        <f t="shared" ref="A43:A46" si="2">+B43&amp;$C$10</f>
        <v>EXCELENTETODAS</v>
      </c>
      <c r="B43" s="55" t="s">
        <v>935</v>
      </c>
      <c r="C43" s="57">
        <f>+VLOOKUP(A43,'Bd Gestión'!BW9:BY18,3,0)</f>
        <v>0.66206896551724137</v>
      </c>
      <c r="D43" s="58">
        <f>+VLOOKUP(A43,'Bd Gestión'!BW9:BX18,2,0)</f>
        <v>96</v>
      </c>
    </row>
    <row r="44" spans="1:4" x14ac:dyDescent="0.25">
      <c r="A44" s="53" t="str">
        <f t="shared" si="2"/>
        <v>MALOTODAS</v>
      </c>
      <c r="B44" s="55" t="s">
        <v>936</v>
      </c>
      <c r="C44" s="57">
        <f>+VLOOKUP(A44,'Bd Gestión'!BZ9:CB18,3,0)</f>
        <v>0</v>
      </c>
      <c r="D44" s="58">
        <f>+VLOOKUP(A44,'Bd Gestión'!BZ9:CB18,2,0)</f>
        <v>0</v>
      </c>
    </row>
    <row r="45" spans="1:4" x14ac:dyDescent="0.25">
      <c r="A45" s="53" t="str">
        <f t="shared" si="2"/>
        <v>REGULARTODAS</v>
      </c>
      <c r="B45" s="55" t="s">
        <v>938</v>
      </c>
      <c r="C45" s="57">
        <f>+VLOOKUP(A45,'Bd Gestión'!CC9:CE18,3,0)</f>
        <v>2.7586206896551724E-2</v>
      </c>
      <c r="D45" s="58">
        <f>+VLOOKUP(A45,'Bd Gestión'!CC9:CE18,2,0)</f>
        <v>4</v>
      </c>
    </row>
    <row r="46" spans="1:4" hidden="1" x14ac:dyDescent="0.25">
      <c r="A46" s="53" t="str">
        <f t="shared" si="2"/>
        <v>SIN RESPUESTATODAS</v>
      </c>
      <c r="B46" s="55" t="s">
        <v>115</v>
      </c>
      <c r="C46" s="57">
        <f>+VLOOKUP(A46,'Bd Gestión'!CF9:CH18,3,0)</f>
        <v>0</v>
      </c>
      <c r="D46" s="58">
        <f>+VLOOKUP(A46,'Bd Gestión'!CF9:CH18,2,0)</f>
        <v>0</v>
      </c>
    </row>
    <row r="54" spans="1:4" x14ac:dyDescent="0.25">
      <c r="B54" s="181" t="s">
        <v>1232</v>
      </c>
      <c r="C54" s="182"/>
      <c r="D54" s="182"/>
    </row>
    <row r="55" spans="1:4" x14ac:dyDescent="0.25">
      <c r="A55" s="53" t="str">
        <f>+B55&amp;$C$10</f>
        <v>BUENOTODAS</v>
      </c>
      <c r="B55" s="55" t="s">
        <v>937</v>
      </c>
      <c r="C55" s="57">
        <f>+VLOOKUP(A55,'Bd Gestión'!CJ9:CL18,3,0)</f>
        <v>0.3724137931034483</v>
      </c>
      <c r="D55" s="58">
        <f>+VLOOKUP(A55,'Bd Gestión'!CJ9:CL18,2,0)</f>
        <v>54</v>
      </c>
    </row>
    <row r="56" spans="1:4" x14ac:dyDescent="0.25">
      <c r="A56" s="53" t="str">
        <f t="shared" ref="A56:A59" si="3">+B56&amp;$C$10</f>
        <v>EXCELENTETODAS</v>
      </c>
      <c r="B56" s="55" t="s">
        <v>935</v>
      </c>
      <c r="C56" s="57">
        <f>+VLOOKUP(A56,'Bd Gestión'!CM9:CO18,3,0)</f>
        <v>0.51034482758620692</v>
      </c>
      <c r="D56" s="58">
        <f>+VLOOKUP(A56,'Bd Gestión'!CM9:CO18,2,0)</f>
        <v>74</v>
      </c>
    </row>
    <row r="57" spans="1:4" x14ac:dyDescent="0.25">
      <c r="A57" s="53" t="str">
        <f t="shared" si="3"/>
        <v>MALOTODAS</v>
      </c>
      <c r="B57" s="55" t="s">
        <v>936</v>
      </c>
      <c r="C57" s="57">
        <f>+VLOOKUP(A57,'Bd Gestión'!CP9:CR18,3,0)</f>
        <v>2.0689655172413793E-2</v>
      </c>
      <c r="D57" s="58">
        <f>+VLOOKUP(A57,'Bd Gestión'!CP9:CR18,2,0)</f>
        <v>3</v>
      </c>
    </row>
    <row r="58" spans="1:4" x14ac:dyDescent="0.25">
      <c r="A58" s="53" t="str">
        <f t="shared" si="3"/>
        <v>REGULARTODAS</v>
      </c>
      <c r="B58" s="55" t="s">
        <v>938</v>
      </c>
      <c r="C58" s="57">
        <f>+VLOOKUP(A58,'Bd Gestión'!CS9:CU18,3,0)</f>
        <v>9.8591549295774641E-2</v>
      </c>
      <c r="D58" s="58">
        <f>+VLOOKUP(A58,'Bd Gestión'!CS9:CU18,2,0)</f>
        <v>14</v>
      </c>
    </row>
    <row r="59" spans="1:4" hidden="1" x14ac:dyDescent="0.25">
      <c r="A59" s="53" t="str">
        <f t="shared" si="3"/>
        <v>SIN RESPUESTATODAS</v>
      </c>
      <c r="B59" s="55" t="s">
        <v>115</v>
      </c>
      <c r="C59" s="57">
        <f>+VLOOKUP(A59,'Bd Gestión'!CV9:CX18,3,0)</f>
        <v>0</v>
      </c>
      <c r="D59" s="58">
        <f>+VLOOKUP(A59,'Bd Gestión'!CV9:CX18,2,0)</f>
        <v>0</v>
      </c>
    </row>
    <row r="71" spans="2:4" hidden="1" x14ac:dyDescent="0.25">
      <c r="B71" s="181" t="s">
        <v>1167</v>
      </c>
      <c r="C71" s="182"/>
      <c r="D71" s="182"/>
    </row>
    <row r="72" spans="2:4" hidden="1" x14ac:dyDescent="0.25">
      <c r="B72" s="59" t="s">
        <v>1252</v>
      </c>
      <c r="C72" s="58">
        <f>+IF($C$10="TODAS",COUNTIFS('Bd Gestión'!$L:$L,'Detalle por zonas'!B72,'Bd Gestión'!$K:$K,'Detalle por zonas'!$B$71),COUNTIFS('Bd Gestión'!$M:$M,'Detalle por zonas'!$C$10,'Bd Gestión'!$K:$K,'Detalle por zonas'!$B$71,'Bd Gestión'!$L:$L,'Detalle por zonas'!B72))</f>
        <v>0</v>
      </c>
      <c r="D72" s="57" t="e">
        <f>+IF($C$10="TODAS",C72/COUNTIF('Bd Gestión'!$K:$K,'Detalle por zonas'!$B$71),C72/COUNTIFS('Bd Gestión'!$M:$M,'Detalle por zonas'!$C$10,'Bd Gestión'!$K:$K,'Detalle por zonas'!$B$71))</f>
        <v>#DIV/0!</v>
      </c>
    </row>
    <row r="73" spans="2:4" hidden="1" x14ac:dyDescent="0.25">
      <c r="B73" s="59" t="s">
        <v>1258</v>
      </c>
      <c r="C73" s="58">
        <f>+IF($C$10="TODAS",COUNTIFS('Bd Gestión'!$L:$L,'Detalle por zonas'!B73,'Bd Gestión'!$K:$K,'Detalle por zonas'!$B$71),COUNTIFS('Bd Gestión'!$M:$M,'Detalle por zonas'!$C$10,'Bd Gestión'!$K:$K,'Detalle por zonas'!$B$71,'Bd Gestión'!$L:$L,'Detalle por zonas'!B73))</f>
        <v>0</v>
      </c>
      <c r="D73" s="57" t="e">
        <f>+IF($C$10="TODAS",C73/COUNTIF('Bd Gestión'!$K:$K,'Detalle por zonas'!$B$71),C73/COUNTIFS('Bd Gestión'!$M:$M,'Detalle por zonas'!$C$10,'Bd Gestión'!$K:$K,'Detalle por zonas'!$B$71))</f>
        <v>#DIV/0!</v>
      </c>
    </row>
    <row r="74" spans="2:4" hidden="1" x14ac:dyDescent="0.25">
      <c r="B74" s="59" t="s">
        <v>1249</v>
      </c>
      <c r="C74" s="58">
        <f>+IF($C$10="TODAS",COUNTIFS('Bd Gestión'!$L:$L,'Detalle por zonas'!B74,'Bd Gestión'!$K:$K,'Detalle por zonas'!$B$71),COUNTIFS('Bd Gestión'!$M:$M,'Detalle por zonas'!$C$10,'Bd Gestión'!$K:$K,'Detalle por zonas'!$B$71,'Bd Gestión'!$L:$L,'Detalle por zonas'!B74))</f>
        <v>0</v>
      </c>
      <c r="D74" s="57" t="e">
        <f>+IF($C$10="TODAS",C74/COUNTIF('Bd Gestión'!$K:$K,'Detalle por zonas'!$B$71),C74/COUNTIFS('Bd Gestión'!$M:$M,'Detalle por zonas'!$C$10,'Bd Gestión'!$K:$K,'Detalle por zonas'!$B$71))</f>
        <v>#DIV/0!</v>
      </c>
    </row>
    <row r="75" spans="2:4" hidden="1" x14ac:dyDescent="0.25">
      <c r="B75" s="59" t="s">
        <v>1257</v>
      </c>
      <c r="C75" s="58">
        <f>+IF($C$10="TODAS",COUNTIFS('Bd Gestión'!$L:$L,'Detalle por zonas'!B75,'Bd Gestión'!$K:$K,'Detalle por zonas'!$B$71),COUNTIFS('Bd Gestión'!$M:$M,'Detalle por zonas'!$C$10,'Bd Gestión'!$K:$K,'Detalle por zonas'!$B$71,'Bd Gestión'!$L:$L,'Detalle por zonas'!B75))</f>
        <v>0</v>
      </c>
      <c r="D75" s="57" t="e">
        <f>+IF($C$10="TODAS",C75/COUNTIF('Bd Gestión'!$K:$K,'Detalle por zonas'!$B$71),C75/COUNTIFS('Bd Gestión'!$M:$M,'Detalle por zonas'!$C$10,'Bd Gestión'!$K:$K,'Detalle por zonas'!$B$71))</f>
        <v>#DIV/0!</v>
      </c>
    </row>
    <row r="76" spans="2:4" hidden="1" x14ac:dyDescent="0.25">
      <c r="B76" s="59" t="s">
        <v>1259</v>
      </c>
      <c r="C76" s="58">
        <f>+IF($C$10="TODAS",COUNTIFS('Bd Gestión'!$L:$L,'Detalle por zonas'!B76,'Bd Gestión'!$K:$K,'Detalle por zonas'!$B$71),COUNTIFS('Bd Gestión'!$M:$M,'Detalle por zonas'!$C$10,'Bd Gestión'!$K:$K,'Detalle por zonas'!$B$71,'Bd Gestión'!$L:$L,'Detalle por zonas'!B76))</f>
        <v>0</v>
      </c>
      <c r="D76" s="57" t="e">
        <f>+IF($C$10="TODAS",C76/COUNTIF('Bd Gestión'!$K:$K,'Detalle por zonas'!$B$71),C76/COUNTIFS('Bd Gestión'!$M:$M,'Detalle por zonas'!$C$10,'Bd Gestión'!$K:$K,'Detalle por zonas'!$B$71))</f>
        <v>#DIV/0!</v>
      </c>
    </row>
    <row r="77" spans="2:4" hidden="1" x14ac:dyDescent="0.25">
      <c r="B77" s="59" t="s">
        <v>1164</v>
      </c>
      <c r="C77" s="58">
        <f>+IF($C$10="TODAS",COUNTIFS('Bd Gestión'!$L:$L,'Detalle por zonas'!B77,'Bd Gestión'!$K:$K,'Detalle por zonas'!$B$71),COUNTIFS('Bd Gestión'!$M:$M,'Detalle por zonas'!$C$10,'Bd Gestión'!$K:$K,'Detalle por zonas'!$B$71,'Bd Gestión'!$L:$L,'Detalle por zonas'!B77))</f>
        <v>0</v>
      </c>
      <c r="D77" s="57" t="e">
        <f>+IF($C$10="TODAS",C77/COUNTIF('Bd Gestión'!$K:$K,'Detalle por zonas'!$B$71),C77/COUNTIFS('Bd Gestión'!$M:$M,'Detalle por zonas'!$C$10,'Bd Gestión'!$K:$K,'Detalle por zonas'!$B$71))</f>
        <v>#DIV/0!</v>
      </c>
    </row>
    <row r="78" spans="2:4" hidden="1" x14ac:dyDescent="0.25">
      <c r="B78" s="59" t="s">
        <v>1250</v>
      </c>
      <c r="C78" s="58">
        <f>+IF($C$10="TODAS",COUNTIFS('Bd Gestión'!$L:$L,'Detalle por zonas'!B78,'Bd Gestión'!$K:$K,'Detalle por zonas'!$B$71),COUNTIFS('Bd Gestión'!$M:$M,'Detalle por zonas'!$C$10,'Bd Gestión'!$K:$K,'Detalle por zonas'!$B$71,'Bd Gestión'!$L:$L,'Detalle por zonas'!B78))</f>
        <v>0</v>
      </c>
      <c r="D78" s="57" t="e">
        <f>+IF($C$10="TODAS",C78/COUNTIF('Bd Gestión'!$K:$K,'Detalle por zonas'!$B$71),C78/COUNTIFS('Bd Gestión'!$M:$M,'Detalle por zonas'!$C$10,'Bd Gestión'!$K:$K,'Detalle por zonas'!$B$71))</f>
        <v>#DIV/0!</v>
      </c>
    </row>
    <row r="79" spans="2:4" hidden="1" x14ac:dyDescent="0.25">
      <c r="B79" s="59" t="s">
        <v>106</v>
      </c>
      <c r="C79" s="58">
        <f>+IF($C$10="TODAS",COUNTIFS('Bd Gestión'!$L:$L,'Detalle por zonas'!B79,'Bd Gestión'!$K:$K,'Detalle por zonas'!$B$71),COUNTIFS('Bd Gestión'!$M:$M,'Detalle por zonas'!$C$10,'Bd Gestión'!$K:$K,'Detalle por zonas'!$B$71,'Bd Gestión'!$L:$L,'Detalle por zonas'!B79))</f>
        <v>0</v>
      </c>
      <c r="D79" s="57" t="e">
        <f>+IF($C$10="TODAS",C79/COUNTIF('Bd Gestión'!$K:$K,'Detalle por zonas'!$B$71),C79/COUNTIFS('Bd Gestión'!$M:$M,'Detalle por zonas'!$C$10,'Bd Gestión'!$K:$K,'Detalle por zonas'!$B$71))</f>
        <v>#DIV/0!</v>
      </c>
    </row>
    <row r="80" spans="2:4" hidden="1" x14ac:dyDescent="0.25">
      <c r="B80" s="59" t="s">
        <v>110</v>
      </c>
      <c r="C80" s="58">
        <f>+IF($C$10="TODAS",COUNTIFS('Bd Gestión'!$L:$L,'Detalle por zonas'!B80,'Bd Gestión'!$K:$K,'Detalle por zonas'!$B$71),COUNTIFS('Bd Gestión'!$M:$M,'Detalle por zonas'!$C$10,'Bd Gestión'!$K:$K,'Detalle por zonas'!$B$71,'Bd Gestión'!$L:$L,'Detalle por zonas'!B80))</f>
        <v>0</v>
      </c>
      <c r="D80" s="57" t="e">
        <f>+IF($C$10="TODAS",C80/COUNTIF('Bd Gestión'!$K:$K,'Detalle por zonas'!$B$71),C80/COUNTIFS('Bd Gestión'!$M:$M,'Detalle por zonas'!$C$10,'Bd Gestión'!$K:$K,'Detalle por zonas'!$B$71))</f>
        <v>#DIV/0!</v>
      </c>
    </row>
    <row r="81" spans="2:14" hidden="1" x14ac:dyDescent="0.25">
      <c r="B81" s="59" t="s">
        <v>1248</v>
      </c>
      <c r="C81" s="58">
        <f>+IF($C$10="TODAS",COUNTIFS('Bd Gestión'!$L:$L,'Detalle por zonas'!B81,'Bd Gestión'!$K:$K,'Detalle por zonas'!$B$71),COUNTIFS('Bd Gestión'!$M:$M,'Detalle por zonas'!$C$10,'Bd Gestión'!$K:$K,'Detalle por zonas'!$B$71,'Bd Gestión'!$L:$L,'Detalle por zonas'!B81))</f>
        <v>0</v>
      </c>
      <c r="D81" s="57" t="e">
        <f>+IF($C$10="TODAS",C81/COUNTIF('Bd Gestión'!$K:$K,'Detalle por zonas'!$B$71),C81/COUNTIFS('Bd Gestión'!$M:$M,'Detalle por zonas'!$C$10,'Bd Gestión'!$K:$K,'Detalle por zonas'!$B$71))</f>
        <v>#DIV/0!</v>
      </c>
    </row>
    <row r="82" spans="2:14" hidden="1" x14ac:dyDescent="0.25">
      <c r="B82" s="59" t="s">
        <v>1255</v>
      </c>
      <c r="C82" s="58">
        <f>+IF($C$10="TODAS",COUNTIFS('Bd Gestión'!$L:$L,'Detalle por zonas'!B82,'Bd Gestión'!$K:$K,'Detalle por zonas'!$B$71),COUNTIFS('Bd Gestión'!$M:$M,'Detalle por zonas'!$C$10,'Bd Gestión'!$K:$K,'Detalle por zonas'!$B$71,'Bd Gestión'!$L:$L,'Detalle por zonas'!B82))</f>
        <v>0</v>
      </c>
      <c r="D82" s="57" t="e">
        <f>+IF($C$10="TODAS",C82/COUNTIF('Bd Gestión'!$K:$K,'Detalle por zonas'!$B$71),C82/COUNTIFS('Bd Gestión'!$M:$M,'Detalle por zonas'!$C$10,'Bd Gestión'!$K:$K,'Detalle por zonas'!$B$71))</f>
        <v>#DIV/0!</v>
      </c>
    </row>
    <row r="83" spans="2:14" hidden="1" x14ac:dyDescent="0.25">
      <c r="B83" s="59" t="s">
        <v>1251</v>
      </c>
      <c r="C83" s="58">
        <f>+IF($C$10="TODAS",COUNTIFS('Bd Gestión'!$L:$L,'Detalle por zonas'!B83,'Bd Gestión'!$K:$K,'Detalle por zonas'!$B$71),COUNTIFS('Bd Gestión'!$M:$M,'Detalle por zonas'!$C$10,'Bd Gestión'!$K:$K,'Detalle por zonas'!$B$71,'Bd Gestión'!$L:$L,'Detalle por zonas'!B83))</f>
        <v>0</v>
      </c>
      <c r="D83" s="57" t="e">
        <f>+IF($C$10="TODAS",C83/COUNTIF('Bd Gestión'!$K:$K,'Detalle por zonas'!$B$71),C83/COUNTIFS('Bd Gestión'!$M:$M,'Detalle por zonas'!$C$10,'Bd Gestión'!$K:$K,'Detalle por zonas'!$B$71))</f>
        <v>#DIV/0!</v>
      </c>
    </row>
    <row r="84" spans="2:14" hidden="1" x14ac:dyDescent="0.25">
      <c r="B84" s="59" t="s">
        <v>105</v>
      </c>
      <c r="C84" s="58">
        <f>+IF($C$10="TODAS",COUNTIFS('Bd Gestión'!$L:$L,'Detalle por zonas'!B84,'Bd Gestión'!$K:$K,'Detalle por zonas'!$B$71),COUNTIFS('Bd Gestión'!$M:$M,'Detalle por zonas'!$C$10,'Bd Gestión'!$K:$K,'Detalle por zonas'!$B$71,'Bd Gestión'!$L:$L,'Detalle por zonas'!B84))</f>
        <v>0</v>
      </c>
      <c r="D84" s="57" t="e">
        <f>+IF($C$10="TODAS",C84/COUNTIF('Bd Gestión'!$K:$K,'Detalle por zonas'!$B$71),C84/COUNTIFS('Bd Gestión'!$M:$M,'Detalle por zonas'!$C$10,'Bd Gestión'!$K:$K,'Detalle por zonas'!$B$71))</f>
        <v>#DIV/0!</v>
      </c>
    </row>
    <row r="85" spans="2:14" hidden="1" x14ac:dyDescent="0.25">
      <c r="B85" s="59" t="s">
        <v>1254</v>
      </c>
      <c r="C85" s="58">
        <f>+IF($C$10="TODAS",COUNTIFS('Bd Gestión'!$L:$L,'Detalle por zonas'!B85,'Bd Gestión'!$K:$K,'Detalle por zonas'!$B$71),COUNTIFS('Bd Gestión'!$M:$M,'Detalle por zonas'!$C$10,'Bd Gestión'!$K:$K,'Detalle por zonas'!$B$71,'Bd Gestión'!$L:$L,'Detalle por zonas'!B85))</f>
        <v>0</v>
      </c>
      <c r="D85" s="57" t="e">
        <f>+IF($C$10="TODAS",C85/COUNTIF('Bd Gestión'!$K:$K,'Detalle por zonas'!$B$71),C85/COUNTIFS('Bd Gestión'!$M:$M,'Detalle por zonas'!$C$10,'Bd Gestión'!$K:$K,'Detalle por zonas'!$B$71))</f>
        <v>#DIV/0!</v>
      </c>
    </row>
    <row r="86" spans="2:14" hidden="1" x14ac:dyDescent="0.25">
      <c r="B86" s="59" t="s">
        <v>1253</v>
      </c>
      <c r="C86" s="58">
        <f>+IF($C$10="TODAS",COUNTIFS('Bd Gestión'!$L:$L,'Detalle por zonas'!B86,'Bd Gestión'!$K:$K,'Detalle por zonas'!$B$71),COUNTIFS('Bd Gestión'!$M:$M,'Detalle por zonas'!$C$10,'Bd Gestión'!$K:$K,'Detalle por zonas'!$B$71,'Bd Gestión'!$L:$L,'Detalle por zonas'!B86))</f>
        <v>0</v>
      </c>
      <c r="D86" s="57" t="e">
        <f>+IF($C$10="TODAS",C86/COUNTIF('Bd Gestión'!$K:$K,'Detalle por zonas'!$B$71),C86/COUNTIFS('Bd Gestión'!$M:$M,'Detalle por zonas'!$C$10,'Bd Gestión'!$K:$K,'Detalle por zonas'!$B$71))</f>
        <v>#DIV/0!</v>
      </c>
    </row>
    <row r="87" spans="2:14" hidden="1" x14ac:dyDescent="0.25">
      <c r="B87" s="59" t="s">
        <v>109</v>
      </c>
      <c r="C87" s="58">
        <f>+IF($C$10="TODAS",COUNTIFS('Bd Gestión'!$L:$L,'Detalle por zonas'!B87,'Bd Gestión'!$K:$K,'Detalle por zonas'!$B$71),COUNTIFS('Bd Gestión'!$M:$M,'Detalle por zonas'!$C$10,'Bd Gestión'!$K:$K,'Detalle por zonas'!$B$71,'Bd Gestión'!$L:$L,'Detalle por zonas'!B87))</f>
        <v>0</v>
      </c>
      <c r="D87" s="57" t="e">
        <f>+IF($C$10="TODAS",C87/COUNTIF('Bd Gestión'!$K:$K,'Detalle por zonas'!$B$71),C87/COUNTIFS('Bd Gestión'!$M:$M,'Detalle por zonas'!$C$10,'Bd Gestión'!$K:$K,'Detalle por zonas'!$B$71))</f>
        <v>#DIV/0!</v>
      </c>
    </row>
    <row r="88" spans="2:14" hidden="1" x14ac:dyDescent="0.25">
      <c r="B88" s="59" t="s">
        <v>1165</v>
      </c>
      <c r="C88" s="58">
        <f>+IF($C$10="TODAS",COUNTIFS('Bd Gestión'!$L:$L,'Detalle por zonas'!B88,'Bd Gestión'!$K:$K,'Detalle por zonas'!$B$71),COUNTIFS('Bd Gestión'!$M:$M,'Detalle por zonas'!$C$10,'Bd Gestión'!$K:$K,'Detalle por zonas'!$B$71,'Bd Gestión'!$L:$L,'Detalle por zonas'!B88))</f>
        <v>0</v>
      </c>
      <c r="D88" s="57" t="e">
        <f>+IF($C$10="TODAS",C88/COUNTIF('Bd Gestión'!$K:$K,'Detalle por zonas'!$B$71),C88/COUNTIFS('Bd Gestión'!$M:$M,'Detalle por zonas'!$C$10,'Bd Gestión'!$K:$K,'Detalle por zonas'!$B$71))</f>
        <v>#DIV/0!</v>
      </c>
    </row>
    <row r="91" spans="2:14" x14ac:dyDescent="0.25">
      <c r="B91" s="181" t="s">
        <v>1168</v>
      </c>
      <c r="C91" s="182"/>
      <c r="D91" s="182"/>
    </row>
    <row r="92" spans="2:14" x14ac:dyDescent="0.25">
      <c r="B92" s="59" t="s">
        <v>102</v>
      </c>
      <c r="C92" s="58">
        <f>+IF($C$10="TODAS",COUNTIFS('Bd Gestión'!$L:$L,'Detalle por zonas'!B92,'Bd Gestión'!$K:$K,'Detalle por zonas'!$B$91),COUNTIFS('Bd Gestión'!$M:$M,'Detalle por zonas'!$C$10,'Bd Gestión'!$K:$K,'Detalle por zonas'!$B$91,'Bd Gestión'!$L:$L,'Detalle por zonas'!B92))</f>
        <v>136</v>
      </c>
      <c r="D92" s="57">
        <f>+IF($C$10="TODAS",C92/COUNTIF('Bd Gestión'!$K:$K,'Detalle por zonas'!$B$91),C92/COUNTIFS('Bd Gestión'!$M:$M,'Detalle por zonas'!$C$10,'Bd Gestión'!$K:$K,'Detalle por zonas'!$B$91))</f>
        <v>0.29955947136563876</v>
      </c>
    </row>
    <row r="93" spans="2:14" x14ac:dyDescent="0.25">
      <c r="B93" s="59" t="s">
        <v>101</v>
      </c>
      <c r="C93" s="58">
        <f>+IF($C$10="TODAS",COUNTIFS('Bd Gestión'!$L:$L,'Detalle por zonas'!B93,'Bd Gestión'!$K:$K,'Detalle por zonas'!$B$91),COUNTIFS('Bd Gestión'!$M:$M,'Detalle por zonas'!$C$10,'Bd Gestión'!$K:$K,'Detalle por zonas'!$B$91,'Bd Gestión'!$L:$L,'Detalle por zonas'!B93))</f>
        <v>103</v>
      </c>
      <c r="D93" s="57">
        <f>+IF($C$10="TODAS",C93/COUNTIF('Bd Gestión'!$K:$K,'Detalle por zonas'!$B$91),C93/COUNTIFS('Bd Gestión'!$M:$M,'Detalle por zonas'!$C$10,'Bd Gestión'!$K:$K,'Detalle por zonas'!$B$91))</f>
        <v>0.22687224669603523</v>
      </c>
    </row>
    <row r="94" spans="2:14" x14ac:dyDescent="0.25">
      <c r="B94" s="59" t="s">
        <v>104</v>
      </c>
      <c r="C94" s="58">
        <f>+IF($C$10="TODAS",COUNTIFS('Bd Gestión'!$L:$L,'Detalle por zonas'!B94,'Bd Gestión'!$K:$K,'Detalle por zonas'!$B$91),COUNTIFS('Bd Gestión'!$M:$M,'Detalle por zonas'!$C$10,'Bd Gestión'!$K:$K,'Detalle por zonas'!$B$91,'Bd Gestión'!$L:$L,'Detalle por zonas'!B94))</f>
        <v>58</v>
      </c>
      <c r="D94" s="57">
        <f>+IF($C$10="TODAS",C94/COUNTIF('Bd Gestión'!$K:$K,'Detalle por zonas'!$B$91),C94/COUNTIFS('Bd Gestión'!$M:$M,'Detalle por zonas'!$C$10,'Bd Gestión'!$K:$K,'Detalle por zonas'!$B$91))</f>
        <v>0.1277533039647577</v>
      </c>
      <c r="N94" s="27"/>
    </row>
    <row r="95" spans="2:14" x14ac:dyDescent="0.25">
      <c r="B95" s="59" t="s">
        <v>103</v>
      </c>
      <c r="C95" s="58">
        <f>+IF($C$10="TODAS",COUNTIFS('Bd Gestión'!$L:$L,'Detalle por zonas'!B95,'Bd Gestión'!$K:$K,'Detalle por zonas'!$B$91),COUNTIFS('Bd Gestión'!$M:$M,'Detalle por zonas'!$C$10,'Bd Gestión'!$K:$K,'Detalle por zonas'!$B$91,'Bd Gestión'!$L:$L,'Detalle por zonas'!B95))</f>
        <v>26</v>
      </c>
      <c r="D95" s="57">
        <f>+IF($C$10="TODAS",C95/COUNTIF('Bd Gestión'!$K:$K,'Detalle por zonas'!$B$91),C95/COUNTIFS('Bd Gestión'!$M:$M,'Detalle por zonas'!$C$10,'Bd Gestión'!$K:$K,'Detalle por zonas'!$B$91))</f>
        <v>5.7268722466960353E-2</v>
      </c>
      <c r="N95" s="27"/>
    </row>
    <row r="96" spans="2:14" x14ac:dyDescent="0.25">
      <c r="B96" s="59" t="s">
        <v>107</v>
      </c>
      <c r="C96" s="58">
        <f>+IF($C$10="TODAS",COUNTIFS('Bd Gestión'!$L:$L,'Detalle por zonas'!B96,'Bd Gestión'!$K:$K,'Detalle por zonas'!$B$91),COUNTIFS('Bd Gestión'!$M:$M,'Detalle por zonas'!$C$10,'Bd Gestión'!$K:$K,'Detalle por zonas'!$B$91,'Bd Gestión'!$L:$L,'Detalle por zonas'!B96))</f>
        <v>23</v>
      </c>
      <c r="D96" s="57">
        <f>+IF($C$10="TODAS",C96/COUNTIF('Bd Gestión'!$K:$K,'Detalle por zonas'!$B$91),C96/COUNTIFS('Bd Gestión'!$M:$M,'Detalle por zonas'!$C$10,'Bd Gestión'!$K:$K,'Detalle por zonas'!$B$91))</f>
        <v>5.0660792951541848E-2</v>
      </c>
      <c r="N96" s="27"/>
    </row>
    <row r="97" spans="2:14" x14ac:dyDescent="0.25">
      <c r="B97" s="59" t="s">
        <v>1238</v>
      </c>
      <c r="C97" s="58">
        <f>+IF($C$10="TODAS",COUNTIFS('Bd Gestión'!$L:$L,'Detalle por zonas'!B97,'Bd Gestión'!$K:$K,'Detalle por zonas'!$B$91),COUNTIFS('Bd Gestión'!$M:$M,'Detalle por zonas'!$C$10,'Bd Gestión'!$K:$K,'Detalle por zonas'!$B$91,'Bd Gestión'!$L:$L,'Detalle por zonas'!B97))</f>
        <v>15</v>
      </c>
      <c r="D97" s="57">
        <f>+IF($C$10="TODAS",C97/COUNTIF('Bd Gestión'!$K:$K,'Detalle por zonas'!$B$91),C97/COUNTIFS('Bd Gestión'!$M:$M,'Detalle por zonas'!$C$10,'Bd Gestión'!$K:$K,'Detalle por zonas'!$B$91))</f>
        <v>3.3039647577092511E-2</v>
      </c>
      <c r="N97" s="27"/>
    </row>
    <row r="98" spans="2:14" x14ac:dyDescent="0.25">
      <c r="B98" s="59" t="s">
        <v>1239</v>
      </c>
      <c r="C98" s="58">
        <f>+IF($C$10="TODAS",COUNTIFS('Bd Gestión'!$L:$L,'Detalle por zonas'!B98,'Bd Gestión'!$K:$K,'Detalle por zonas'!$B$91),COUNTIFS('Bd Gestión'!$M:$M,'Detalle por zonas'!$C$10,'Bd Gestión'!$K:$K,'Detalle por zonas'!$B$91,'Bd Gestión'!$L:$L,'Detalle por zonas'!B98))</f>
        <v>27</v>
      </c>
      <c r="D98" s="57">
        <f>+IF($C$10="TODAS",C98/COUNTIF('Bd Gestión'!$K:$K,'Detalle por zonas'!$B$91),C98/COUNTIFS('Bd Gestión'!$M:$M,'Detalle por zonas'!$C$10,'Bd Gestión'!$K:$K,'Detalle por zonas'!$B$91))</f>
        <v>5.9471365638766517E-2</v>
      </c>
      <c r="N98" s="27"/>
    </row>
    <row r="99" spans="2:14" x14ac:dyDescent="0.25">
      <c r="B99" s="59" t="s">
        <v>1169</v>
      </c>
      <c r="C99" s="58">
        <f>+IF($C$10="TODAS",COUNTIFS('Bd Gestión'!$L:$L,'Detalle por zonas'!B99,'Bd Gestión'!$K:$K,'Detalle por zonas'!$B$91),COUNTIFS('Bd Gestión'!$M:$M,'Detalle por zonas'!$C$10,'Bd Gestión'!$K:$K,'Detalle por zonas'!$B$91,'Bd Gestión'!$L:$L,'Detalle por zonas'!B99))</f>
        <v>18</v>
      </c>
      <c r="D99" s="57">
        <f>+IF($C$10="TODAS",C99/COUNTIF('Bd Gestión'!$K:$K,'Detalle por zonas'!$B$91),C99/COUNTIFS('Bd Gestión'!$M:$M,'Detalle por zonas'!$C$10,'Bd Gestión'!$K:$K,'Detalle por zonas'!$B$91))</f>
        <v>3.9647577092511016E-2</v>
      </c>
      <c r="N99" s="27"/>
    </row>
    <row r="100" spans="2:14" x14ac:dyDescent="0.25">
      <c r="B100" s="59" t="s">
        <v>105</v>
      </c>
      <c r="C100" s="58">
        <f>+IF($C$10="TODAS",COUNTIFS('Bd Gestión'!$L:$L,'Detalle por zonas'!B100,'Bd Gestión'!$K:$K,'Detalle por zonas'!$B$91),COUNTIFS('Bd Gestión'!$M:$M,'Detalle por zonas'!$C$10,'Bd Gestión'!$K:$K,'Detalle por zonas'!$B$91,'Bd Gestión'!$L:$L,'Detalle por zonas'!B100))</f>
        <v>19</v>
      </c>
      <c r="D100" s="57">
        <f>+IF($C$10="TODAS",C100/COUNTIF('Bd Gestión'!$K:$K,'Detalle por zonas'!$B$91),C100/COUNTIFS('Bd Gestión'!$M:$M,'Detalle por zonas'!$C$10,'Bd Gestión'!$K:$K,'Detalle por zonas'!$B$91))</f>
        <v>4.185022026431718E-2</v>
      </c>
      <c r="N100" s="27"/>
    </row>
    <row r="101" spans="2:14" x14ac:dyDescent="0.25">
      <c r="B101" s="59" t="s">
        <v>110</v>
      </c>
      <c r="C101" s="58">
        <f>+IF($C$10="TODAS",COUNTIFS('Bd Gestión'!$L:$L,'Detalle por zonas'!B101,'Bd Gestión'!$K:$K,'Detalle por zonas'!$B$91),COUNTIFS('Bd Gestión'!$M:$M,'Detalle por zonas'!$C$10,'Bd Gestión'!$K:$K,'Detalle por zonas'!$B$91,'Bd Gestión'!$L:$L,'Detalle por zonas'!B101))</f>
        <v>20</v>
      </c>
      <c r="D101" s="57">
        <f>+IF($C$10="TODAS",C101/COUNTIF('Bd Gestión'!$K:$K,'Detalle por zonas'!$B$91),C101/COUNTIFS('Bd Gestión'!$M:$M,'Detalle por zonas'!$C$10,'Bd Gestión'!$K:$K,'Detalle por zonas'!$B$91))</f>
        <v>4.405286343612335E-2</v>
      </c>
      <c r="N101" s="27"/>
    </row>
    <row r="102" spans="2:14" x14ac:dyDescent="0.25">
      <c r="B102" s="59" t="s">
        <v>1237</v>
      </c>
      <c r="C102" s="58">
        <f>+IF($C$10="TODAS",COUNTIFS('Bd Gestión'!$L:$L,'Detalle por zonas'!B102,'Bd Gestión'!$K:$K,'Detalle por zonas'!$B$91),COUNTIFS('Bd Gestión'!$M:$M,'Detalle por zonas'!$C$10,'Bd Gestión'!$K:$K,'Detalle por zonas'!$B$91,'Bd Gestión'!$L:$L,'Detalle por zonas'!B102))</f>
        <v>5</v>
      </c>
      <c r="D102" s="57">
        <f>+IF($C$10="TODAS",C102/COUNTIF('Bd Gestión'!$K:$K,'Detalle por zonas'!$B$91),C102/COUNTIFS('Bd Gestión'!$M:$M,'Detalle por zonas'!$C$10,'Bd Gestión'!$K:$K,'Detalle por zonas'!$B$91))</f>
        <v>1.1013215859030838E-2</v>
      </c>
      <c r="N102" s="27"/>
    </row>
    <row r="103" spans="2:14" x14ac:dyDescent="0.25">
      <c r="B103" s="59" t="s">
        <v>697</v>
      </c>
      <c r="C103" s="58">
        <f>+IF($C$10="TODAS",COUNTIFS('Bd Gestión'!$L:$L,'Detalle por zonas'!B103,'Bd Gestión'!$K:$K,'Detalle por zonas'!$B$91),COUNTIFS('Bd Gestión'!$M:$M,'Detalle por zonas'!$C$10,'Bd Gestión'!$K:$K,'Detalle por zonas'!$B$91,'Bd Gestión'!$L:$L,'Detalle por zonas'!B103))</f>
        <v>3</v>
      </c>
      <c r="D103" s="57">
        <f>+IF($C$10="TODAS",C103/COUNTIF('Bd Gestión'!$K:$K,'Detalle por zonas'!$B$91),C103/COUNTIFS('Bd Gestión'!$M:$M,'Detalle por zonas'!$C$10,'Bd Gestión'!$K:$K,'Detalle por zonas'!$B$91))</f>
        <v>6.6079295154185024E-3</v>
      </c>
    </row>
    <row r="104" spans="2:14" hidden="1" x14ac:dyDescent="0.25">
      <c r="B104" s="59" t="s">
        <v>1171</v>
      </c>
      <c r="C104" s="58">
        <f>+IF($C$10="TODAS",COUNTIFS('Bd Gestión'!$L:$L,'Detalle por zonas'!B104,'Bd Gestión'!$K:$K,'Detalle por zonas'!$B$91),COUNTIFS('Bd Gestión'!$M:$M,'Detalle por zonas'!$C$10,'Bd Gestión'!$K:$K,'Detalle por zonas'!$B$91,'Bd Gestión'!$L:$L,'Detalle por zonas'!B104))</f>
        <v>0</v>
      </c>
      <c r="D104" s="57">
        <f>+IF($C$10="TODAS",C104/COUNTIF('Bd Gestión'!$K:$K,'Detalle por zonas'!$B$91),C104/COUNTIFS('Bd Gestión'!$M:$M,'Detalle por zonas'!$C$10,'Bd Gestión'!$K:$K,'Detalle por zonas'!$B$91))</f>
        <v>0</v>
      </c>
    </row>
    <row r="105" spans="2:14" hidden="1" x14ac:dyDescent="0.25">
      <c r="B105" s="59" t="s">
        <v>1263</v>
      </c>
      <c r="C105" s="58">
        <f>+IF($C$10="TODAS",COUNTIFS('Bd Gestión'!$L:$L,'Detalle por zonas'!B105,'Bd Gestión'!$K:$K,'Detalle por zonas'!$B$91),COUNTIFS('Bd Gestión'!$M:$M,'Detalle por zonas'!$C$10,'Bd Gestión'!$K:$K,'Detalle por zonas'!$B$91,'Bd Gestión'!$L:$L,'Detalle por zonas'!B105))</f>
        <v>0</v>
      </c>
      <c r="D105" s="57">
        <f>+IF($C$10="TODAS",C105/COUNTIF('Bd Gestión'!$K:$K,'Detalle por zonas'!$B$91),C105/COUNTIFS('Bd Gestión'!$M:$M,'Detalle por zonas'!$C$10,'Bd Gestión'!$K:$K,'Detalle por zonas'!$B$91))</f>
        <v>0</v>
      </c>
    </row>
    <row r="106" spans="2:14" x14ac:dyDescent="0.25">
      <c r="B106" s="59" t="s">
        <v>1730</v>
      </c>
      <c r="C106" s="58">
        <f>+IF($C$10="TODAS",COUNTIFS('Bd Gestión'!$L:$L,'Detalle por zonas'!B106,'Bd Gestión'!$K:$K,'Detalle por zonas'!$B$91),COUNTIFS('Bd Gestión'!$M:$M,'Detalle por zonas'!$C$10,'Bd Gestión'!$K:$K,'Detalle por zonas'!$B$91,'Bd Gestión'!$L:$L,'Detalle por zonas'!B106))</f>
        <v>1</v>
      </c>
      <c r="D106" s="57">
        <f>+IF($C$10="TODAS",C106/COUNTIF('Bd Gestión'!$K:$K,'Detalle por zonas'!$B$91),C106/COUNTIFS('Bd Gestión'!$M:$M,'Detalle por zonas'!$C$10,'Bd Gestión'!$K:$K,'Detalle por zonas'!$B$91))</f>
        <v>2.2026431718061676E-3</v>
      </c>
    </row>
    <row r="112" spans="2:14" x14ac:dyDescent="0.25">
      <c r="B112" s="181" t="s">
        <v>1244</v>
      </c>
      <c r="C112" s="182"/>
      <c r="D112" s="182"/>
    </row>
    <row r="113" spans="2:4" x14ac:dyDescent="0.25">
      <c r="B113" s="59" t="s">
        <v>1243</v>
      </c>
      <c r="C113" s="58">
        <f>+IF($C$10="TODAS",COUNTIFS('Bd Gestión'!$L:$L,'Detalle por zonas'!B113,'Bd Gestión'!$L:$L,'Detalle por zonas'!$B$113),COUNTIFS('Bd Gestión'!$M:$M,'Detalle por zonas'!$C$10,'Bd Gestión'!$L:$L,'Detalle por zonas'!$B$113,'Bd Gestión'!$L:$L,'Detalle por zonas'!B113))</f>
        <v>0</v>
      </c>
      <c r="D113" s="57" t="e">
        <f>+IF($C$10="TODAS",C113/COUNTIF('Bd Gestión'!$L:$L,'Detalle por zonas'!$B$113),C113/COUNTIFS('Bd Gestión'!$M:$M,'Detalle por zonas'!$C$10,'Bd Gestión'!$L:$L,'Detalle por zonas'!$B$113))</f>
        <v>#DIV/0!</v>
      </c>
    </row>
    <row r="114" spans="2:4" x14ac:dyDescent="0.25">
      <c r="C114" s="53">
        <f>+IF($C$10="TODAS",COUNTIFS('Bd Gestión'!$L:$L,'Detalle por zonas'!B114,'Bd Gestión'!$K:$K,"quejas"),COUNTIFS('Bd Gestión'!$M:$M,'Detalle por zonas'!$C$10,'Bd Gestión'!$K:$K,"Quejas",'Bd Gestión'!$L:$L,'Detalle por zonas'!B114))</f>
        <v>0</v>
      </c>
      <c r="D114" s="53" t="e">
        <f>+IF($C$10="TODAS",C114/COUNTIF('Bd Gestión'!$K:$K,"quejas"),C114/COUNTIFS('Bd Gestión'!$M:$M,'Detalle por zonas'!$C$10,'Bd Gestión'!$K:$K,"quejas"))</f>
        <v>#DIV/0!</v>
      </c>
    </row>
    <row r="116" spans="2:4" x14ac:dyDescent="0.25">
      <c r="B116" s="181" t="s">
        <v>1241</v>
      </c>
      <c r="C116" s="182"/>
      <c r="D116" s="182"/>
    </row>
    <row r="117" spans="2:4" x14ac:dyDescent="0.25">
      <c r="B117" s="59" t="s">
        <v>1242</v>
      </c>
      <c r="C117" s="58">
        <f>+IF($C$10="TODAS",COUNTIFS('Bd Gestión'!$L:$L,'Detalle por zonas'!B117,'Bd Gestión'!$K:$K,'Detalle por zonas'!$B$116),COUNTIFS('Bd Gestión'!$M:$M,'Detalle por zonas'!$C$10,'Bd Gestión'!$L:$L,'Detalle por zonas'!$B$117,'Bd Gestión'!$K:$K,'Detalle por zonas'!B116))</f>
        <v>0</v>
      </c>
      <c r="D117" s="57" t="e">
        <f>+C117/$C$123</f>
        <v>#DIV/0!</v>
      </c>
    </row>
    <row r="118" spans="2:4" x14ac:dyDescent="0.25">
      <c r="B118" s="59" t="s">
        <v>104</v>
      </c>
      <c r="C118" s="58">
        <f>+IF($C$10="TODAS",COUNTIFS('Bd Gestión'!$L:$L,'Detalle por zonas'!B118,'Bd Gestión'!$K:$K,'Detalle por zonas'!$B$116),COUNTIFS('Bd Gestión'!$M:$M,'Detalle por zonas'!$C$10,'Bd Gestión'!$L:$L,'Detalle por zonas'!$B$117,'Bd Gestión'!$K:$K,'Detalle por zonas'!B117))</f>
        <v>0</v>
      </c>
      <c r="D118" s="57" t="e">
        <f t="shared" ref="D118:D122" si="4">+C118/$C$123</f>
        <v>#DIV/0!</v>
      </c>
    </row>
    <row r="119" spans="2:4" x14ac:dyDescent="0.25">
      <c r="B119" s="159" t="s">
        <v>1281</v>
      </c>
      <c r="C119" s="58">
        <f>+IF($C$10="TODAS",COUNTIFS('Bd Gestión'!$L:$L,'Detalle por zonas'!B119,'Bd Gestión'!$K:$K,'Detalle por zonas'!$B$116),COUNTIFS('Bd Gestión'!$M:$M,'Detalle por zonas'!$C$10,'Bd Gestión'!$L:$L,'Detalle por zonas'!$B$117,'Bd Gestión'!$K:$K,'Detalle por zonas'!B118))</f>
        <v>0</v>
      </c>
      <c r="D119" s="57" t="e">
        <f t="shared" si="4"/>
        <v>#DIV/0!</v>
      </c>
    </row>
    <row r="120" spans="2:4" x14ac:dyDescent="0.25">
      <c r="B120" s="159" t="s">
        <v>1282</v>
      </c>
      <c r="C120" s="58">
        <f>+IF($C$10="TODAS",COUNTIFS('Bd Gestión'!$L:$L,'Detalle por zonas'!B120,'Bd Gestión'!$K:$K,'Detalle por zonas'!$B$116),COUNTIFS('Bd Gestión'!$M:$M,'Detalle por zonas'!$C$10,'Bd Gestión'!$L:$L,'Detalle por zonas'!$B$117,'Bd Gestión'!$K:$K,'Detalle por zonas'!B119))</f>
        <v>0</v>
      </c>
      <c r="D120" s="57" t="e">
        <f t="shared" si="4"/>
        <v>#DIV/0!</v>
      </c>
    </row>
    <row r="121" spans="2:4" x14ac:dyDescent="0.25">
      <c r="B121" s="159" t="s">
        <v>1269</v>
      </c>
      <c r="C121" s="58">
        <f>+IF($C$10="TODAS",COUNTIFS('Bd Gestión'!$L:$L,'Detalle por zonas'!B121,'Bd Gestión'!$K:$K,'Detalle por zonas'!$B$116),COUNTIFS('Bd Gestión'!$M:$M,'Detalle por zonas'!$C$10,'Bd Gestión'!$L:$L,'Detalle por zonas'!$B$117,'Bd Gestión'!$K:$K,'Detalle por zonas'!B120))</f>
        <v>0</v>
      </c>
      <c r="D121" s="57" t="e">
        <f t="shared" si="4"/>
        <v>#DIV/0!</v>
      </c>
    </row>
    <row r="122" spans="2:4" x14ac:dyDescent="0.25">
      <c r="B122" s="159" t="s">
        <v>1274</v>
      </c>
      <c r="C122" s="58">
        <f>+IF($C$10="TODAS",COUNTIFS('Bd Gestión'!$L:$L,'Detalle por zonas'!B122,'Bd Gestión'!$K:$K,'Detalle por zonas'!$B$116),COUNTIFS('Bd Gestión'!$M:$M,'Detalle por zonas'!$C$10,'Bd Gestión'!$L:$L,'Detalle por zonas'!$B$117,'Bd Gestión'!$K:$K,'Detalle por zonas'!B121))</f>
        <v>0</v>
      </c>
      <c r="D122" s="57" t="e">
        <f t="shared" si="4"/>
        <v>#DIV/0!</v>
      </c>
    </row>
    <row r="123" spans="2:4" x14ac:dyDescent="0.25">
      <c r="C123" s="163">
        <f>SUM(C117:C122)</f>
        <v>0</v>
      </c>
      <c r="D123" s="161"/>
    </row>
    <row r="124" spans="2:4" x14ac:dyDescent="0.25">
      <c r="C124" s="160"/>
      <c r="D124" s="161"/>
    </row>
    <row r="125" spans="2:4" x14ac:dyDescent="0.25">
      <c r="C125" s="160"/>
      <c r="D125" s="161"/>
    </row>
    <row r="128" spans="2:4" hidden="1" x14ac:dyDescent="0.25">
      <c r="B128" s="181" t="s">
        <v>1265</v>
      </c>
      <c r="C128" s="182"/>
      <c r="D128" s="182"/>
    </row>
    <row r="129" spans="1:4" hidden="1" x14ac:dyDescent="0.25">
      <c r="B129" s="59" t="s">
        <v>1268</v>
      </c>
      <c r="C129" s="58">
        <f>+IF($C$10="TODAS",COUNTIFS('Bd Gestión'!$L:$L,'Detalle por zonas'!B129,'Bd Gestión'!$K:$K,'Detalle por zonas'!$B$128),COUNTIFS('Bd Gestión'!$M:$M,'Detalle por zonas'!$C$10,'Bd Gestión'!$K:$K,'Detalle por zonas'!$B$91,'Bd Gestión'!$L:$L,'Detalle por zonas'!B129))</f>
        <v>0</v>
      </c>
      <c r="D129" s="57" t="e">
        <f>+C129/$C$141</f>
        <v>#DIV/0!</v>
      </c>
    </row>
    <row r="130" spans="1:4" hidden="1" x14ac:dyDescent="0.25">
      <c r="B130" s="159" t="s">
        <v>1255</v>
      </c>
      <c r="C130" s="58">
        <f>+IF($C$10="TODAS",COUNTIFS('Bd Gestión'!$L:$L,'Detalle por zonas'!B130,'Bd Gestión'!$K:$K,'Detalle por zonas'!$B$128),COUNTIFS('Bd Gestión'!$M:$M,'Detalle por zonas'!$C$10,'Bd Gestión'!$K:$K,'Detalle por zonas'!$B$91,'Bd Gestión'!$L:$L,'Detalle por zonas'!B130))</f>
        <v>0</v>
      </c>
      <c r="D130" s="57" t="e">
        <f t="shared" ref="D130:D134" si="5">+C130/$C$141</f>
        <v>#DIV/0!</v>
      </c>
    </row>
    <row r="131" spans="1:4" hidden="1" x14ac:dyDescent="0.25">
      <c r="B131" s="159" t="s">
        <v>1249</v>
      </c>
      <c r="C131" s="58">
        <f>+IF($C$10="TODAS",COUNTIFS('Bd Gestión'!$L:$L,'Detalle por zonas'!B131,'Bd Gestión'!$K:$K,'Detalle por zonas'!$B$128),COUNTIFS('Bd Gestión'!$M:$M,'Detalle por zonas'!$C$10,'Bd Gestión'!$K:$K,'Detalle por zonas'!$B$91,'Bd Gestión'!$L:$L,'Detalle por zonas'!B131))</f>
        <v>0</v>
      </c>
      <c r="D131" s="57" t="e">
        <f t="shared" si="5"/>
        <v>#DIV/0!</v>
      </c>
    </row>
    <row r="132" spans="1:4" hidden="1" x14ac:dyDescent="0.25">
      <c r="B132" s="159" t="s">
        <v>1267</v>
      </c>
      <c r="C132" s="58">
        <f>+IF($C$10="TODAS",COUNTIFS('Bd Gestión'!$L:$L,'Detalle por zonas'!B132,'Bd Gestión'!$K:$K,'Detalle por zonas'!$B$128),COUNTIFS('Bd Gestión'!$M:$M,'Detalle por zonas'!$C$10,'Bd Gestión'!$K:$K,'Detalle por zonas'!$B$91,'Bd Gestión'!$L:$L,'Detalle por zonas'!B132))</f>
        <v>0</v>
      </c>
      <c r="D132" s="57" t="e">
        <f t="shared" si="5"/>
        <v>#DIV/0!</v>
      </c>
    </row>
    <row r="133" spans="1:4" hidden="1" x14ac:dyDescent="0.25">
      <c r="B133" s="159" t="s">
        <v>1248</v>
      </c>
      <c r="C133" s="58">
        <f>+IF($C$10="TODAS",COUNTIFS('Bd Gestión'!$L:$L,'Detalle por zonas'!B133,'Bd Gestión'!$K:$K,'Detalle por zonas'!$B$128),COUNTIFS('Bd Gestión'!$M:$M,'Detalle por zonas'!$C$10,'Bd Gestión'!$K:$K,'Detalle por zonas'!$B$91,'Bd Gestión'!$L:$L,'Detalle por zonas'!B133))</f>
        <v>0</v>
      </c>
      <c r="D133" s="57" t="e">
        <f t="shared" si="5"/>
        <v>#DIV/0!</v>
      </c>
    </row>
    <row r="134" spans="1:4" hidden="1" x14ac:dyDescent="0.25">
      <c r="B134" s="159" t="s">
        <v>1252</v>
      </c>
      <c r="C134" s="58">
        <f>+IF($C$10="TODAS",COUNTIFS('Bd Gestión'!$L:$L,'Detalle por zonas'!B134,'Bd Gestión'!$K:$K,'Detalle por zonas'!$B$128),COUNTIFS('Bd Gestión'!$M:$M,'Detalle por zonas'!$C$10,'Bd Gestión'!$K:$K,'Detalle por zonas'!$B$91,'Bd Gestión'!$L:$L,'Detalle por zonas'!B134))</f>
        <v>0</v>
      </c>
      <c r="D134" s="57" t="e">
        <f t="shared" si="5"/>
        <v>#DIV/0!</v>
      </c>
    </row>
    <row r="135" spans="1:4" ht="30" hidden="1" x14ac:dyDescent="0.25">
      <c r="A135" s="53" t="s">
        <v>1270</v>
      </c>
      <c r="B135" s="162" t="s">
        <v>1273</v>
      </c>
      <c r="C135" s="58">
        <f>+IF($C$10="TODAS",COUNTIFS('Bd Gestión'!$L:$L,'Detalle por zonas'!B135,'Bd Gestión'!$K:$K,'Detalle por zonas'!$B$128),COUNTIFS('Bd Gestión'!$M:$M,'Detalle por zonas'!$C$10,'Bd Gestión'!$K:$K,'Detalle por zonas'!$B$91,'Bd Gestión'!$L:$L,'Detalle por zonas'!B135))</f>
        <v>0</v>
      </c>
      <c r="D135" s="57" t="e">
        <f t="shared" ref="D135:D138" si="6">+C135/$C$141</f>
        <v>#DIV/0!</v>
      </c>
    </row>
    <row r="136" spans="1:4" hidden="1" x14ac:dyDescent="0.25">
      <c r="B136" s="162" t="s">
        <v>1251</v>
      </c>
      <c r="C136" s="58">
        <f>+IF($C$10="TODAS",COUNTIFS('Bd Gestión'!$L:$L,'Detalle por zonas'!B136,'Bd Gestión'!$K:$K,'Detalle por zonas'!$B$128),COUNTIFS('Bd Gestión'!$M:$M,'Detalle por zonas'!$C$10,'Bd Gestión'!$K:$K,'Detalle por zonas'!$B$91,'Bd Gestión'!$L:$L,'Detalle por zonas'!B136))</f>
        <v>0</v>
      </c>
      <c r="D136" s="57" t="e">
        <f t="shared" si="6"/>
        <v>#DIV/0!</v>
      </c>
    </row>
    <row r="137" spans="1:4" ht="30" hidden="1" x14ac:dyDescent="0.25">
      <c r="B137" s="162" t="s">
        <v>1272</v>
      </c>
      <c r="C137" s="58">
        <f>+IF($C$10="TODAS",COUNTIFS('Bd Gestión'!$L:$L,'Detalle por zonas'!B137,'Bd Gestión'!$K:$K,'Detalle por zonas'!$B$128),COUNTIFS('Bd Gestión'!$M:$M,'Detalle por zonas'!$C$10,'Bd Gestión'!$K:$K,'Detalle por zonas'!$B$91,'Bd Gestión'!$L:$L,'Detalle por zonas'!B137))</f>
        <v>0</v>
      </c>
      <c r="D137" s="57" t="e">
        <f t="shared" si="6"/>
        <v>#DIV/0!</v>
      </c>
    </row>
    <row r="138" spans="1:4" hidden="1" x14ac:dyDescent="0.25">
      <c r="B138" s="162" t="s">
        <v>110</v>
      </c>
      <c r="C138" s="58">
        <f>+IF($C$10="TODAS",COUNTIFS('Bd Gestión'!$L:$L,'Detalle por zonas'!B138,'Bd Gestión'!$K:$K,'Detalle por zonas'!$B$128),COUNTIFS('Bd Gestión'!$M:$M,'Detalle por zonas'!$C$10,'Bd Gestión'!$K:$K,'Detalle por zonas'!$B$91,'Bd Gestión'!$L:$L,'Detalle por zonas'!B138))</f>
        <v>0</v>
      </c>
      <c r="D138" s="57" t="e">
        <f t="shared" si="6"/>
        <v>#DIV/0!</v>
      </c>
    </row>
    <row r="139" spans="1:4" hidden="1" x14ac:dyDescent="0.25">
      <c r="B139" s="162"/>
      <c r="C139" s="160"/>
      <c r="D139" s="161"/>
    </row>
    <row r="140" spans="1:4" hidden="1" x14ac:dyDescent="0.25">
      <c r="B140" s="162"/>
      <c r="C140" s="160"/>
      <c r="D140" s="161"/>
    </row>
    <row r="141" spans="1:4" x14ac:dyDescent="0.25">
      <c r="C141" s="164">
        <f>SUM(C129:C140)</f>
        <v>0</v>
      </c>
    </row>
    <row r="143" spans="1:4" hidden="1" x14ac:dyDescent="0.25">
      <c r="B143" s="181" t="s">
        <v>1240</v>
      </c>
      <c r="C143" s="182"/>
      <c r="D143" s="182"/>
    </row>
    <row r="144" spans="1:4" hidden="1" x14ac:dyDescent="0.25">
      <c r="B144" s="59" t="s">
        <v>1288</v>
      </c>
      <c r="C144" s="58">
        <f>+IF($C$10="TODAS",COUNTIFS('Bd Gestión'!$L:$L,'Detalle por zonas'!B144,'Bd Gestión'!$K:$K,'Detalle por zonas'!$B$143),COUNTIFS('Bd Gestión'!$M:$M,'Detalle por zonas'!$C$10,'Bd Gestión'!$L:$L,'Detalle por zonas'!$B$144,'Bd Gestión'!$K:$K,'Detalle por zonas'!B143))</f>
        <v>0</v>
      </c>
      <c r="D144" s="57" t="e">
        <f>+C144/$C$123</f>
        <v>#DIV/0!</v>
      </c>
    </row>
    <row r="145" spans="2:4" hidden="1" x14ac:dyDescent="0.25">
      <c r="B145" s="59" t="s">
        <v>1280</v>
      </c>
      <c r="C145" s="58">
        <f>+IF($C$10="TODAS",COUNTIFS('Bd Gestión'!$L:$L,'Detalle por zonas'!B145,'Bd Gestión'!$K:$K,'Detalle por zonas'!$B$143),COUNTIFS('Bd Gestión'!$M:$M,'Detalle por zonas'!$C$10,'Bd Gestión'!$L:$L,'Detalle por zonas'!$B$144,'Bd Gestión'!$K:$K,'Detalle por zonas'!B144))</f>
        <v>0</v>
      </c>
      <c r="D145" s="57" t="e">
        <f t="shared" ref="D145" si="7">+C145/$C$123</f>
        <v>#DIV/0!</v>
      </c>
    </row>
    <row r="146" spans="2:4" hidden="1" x14ac:dyDescent="0.25">
      <c r="B146" s="59" t="s">
        <v>1289</v>
      </c>
      <c r="C146" s="58">
        <f>+IF($C$10="TODAS",COUNTIFS('Bd Gestión'!$L:$L,'Detalle por zonas'!B146,'Bd Gestión'!$K:$K,'Detalle por zonas'!$B$143),COUNTIFS('Bd Gestión'!$M:$M,'Detalle por zonas'!$C$10,'Bd Gestión'!$L:$L,'Detalle por zonas'!$B$144,'Bd Gestión'!$K:$K,'Detalle por zonas'!B145))</f>
        <v>0</v>
      </c>
      <c r="D146" s="57" t="e">
        <f t="shared" ref="D146" si="8">+C146/$C$123</f>
        <v>#DIV/0!</v>
      </c>
    </row>
    <row r="148" spans="2:4" hidden="1" x14ac:dyDescent="0.25">
      <c r="B148" s="155" t="s">
        <v>1243</v>
      </c>
      <c r="C148" s="156"/>
      <c r="D148" s="156"/>
    </row>
    <row r="149" spans="2:4" hidden="1" x14ac:dyDescent="0.25">
      <c r="B149" s="138" t="s">
        <v>1243</v>
      </c>
      <c r="C149" s="58">
        <f>+IF($C$10="TODAS",COUNTIFS('Bd Gestión'!$L:$L,'Detalle por zonas'!B149,'Bd Gestión'!$K:$K,'Detalle por zonas'!$B$148),COUNTIFS('Bd Gestión'!$M:$M,'Detalle por zonas'!$C$10,'Bd Gestión'!$K:$K,'Detalle por zonas'!$B$148,'Bd Gestión'!$L:$L,'Detalle por zonas'!B149))</f>
        <v>0</v>
      </c>
      <c r="D149" s="57" t="e">
        <f>+IF($C$10="TODAS",C149/COUNTIF('Bd Gestión'!$K:$K,'Detalle por zonas'!$B$148),C149/COUNTIFS('Bd Gestión'!$M:$M,'Detalle por zonas'!$C$10,'Bd Gestión'!$K:$K,'Detalle por zonas'!$B$91))</f>
        <v>#DIV/0!</v>
      </c>
    </row>
    <row r="153" spans="2:4" hidden="1" x14ac:dyDescent="0.25">
      <c r="B153" s="155" t="s">
        <v>1266</v>
      </c>
      <c r="C153" s="156"/>
      <c r="D153" s="156"/>
    </row>
    <row r="154" spans="2:4" hidden="1" x14ac:dyDescent="0.25">
      <c r="B154" s="138" t="s">
        <v>1271</v>
      </c>
      <c r="C154" s="58">
        <f>+IF($C$10="TODAS",COUNTIFS('Bd Gestión'!$L:$L,'Detalle por zonas'!B154,'Bd Gestión'!$K:$K,'Detalle por zonas'!$B$153),COUNTIFS('Bd Gestión'!$M:$M,'Detalle por zonas'!$C$10,'Bd Gestión'!$K:$K,'Detalle por zonas'!$B$148,'Bd Gestión'!$L:$L,'Detalle por zonas'!B154))</f>
        <v>0</v>
      </c>
      <c r="D154" s="57" t="e">
        <f>+IF($C$10="TODAS",C154/COUNTIF('Bd Gestión'!$K:$K,'Detalle por zonas'!$B$148),C154/COUNTIFS('Bd Gestión'!$M:$M,'Detalle por zonas'!$C$10,'Bd Gestión'!$K:$K,'Detalle por zonas'!$B$91))</f>
        <v>#DIV/0!</v>
      </c>
    </row>
  </sheetData>
  <mergeCells count="10">
    <mergeCell ref="B116:D116"/>
    <mergeCell ref="B128:D128"/>
    <mergeCell ref="B143:D143"/>
    <mergeCell ref="B112:D112"/>
    <mergeCell ref="B13:D13"/>
    <mergeCell ref="B29:D29"/>
    <mergeCell ref="B71:D71"/>
    <mergeCell ref="B91:D91"/>
    <mergeCell ref="B41:D41"/>
    <mergeCell ref="B54:D54"/>
  </mergeCells>
  <dataValidations disablePrompts="1" count="1">
    <dataValidation type="list" allowBlank="1" showInputMessage="1" showErrorMessage="1" sqref="C10">
      <formula1>$V$7:$V$16</formula1>
    </dataValidation>
  </dataValidations>
  <pageMargins left="0.7" right="0.7" top="0.75" bottom="0.75" header="0.3" footer="0.3"/>
  <ignoredErrors>
    <ignoredError sqref="D114" evalError="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7:CX750"/>
  <sheetViews>
    <sheetView showGridLines="0" showRowColHeaders="0" zoomScale="85" zoomScaleNormal="85" workbookViewId="0"/>
  </sheetViews>
  <sheetFormatPr defaultColWidth="11.42578125" defaultRowHeight="15" x14ac:dyDescent="0.25"/>
  <cols>
    <col min="1" max="1" width="5.7109375" style="24" customWidth="1"/>
    <col min="2" max="2" width="20.5703125" style="24" bestFit="1" customWidth="1"/>
    <col min="3" max="3" width="10.7109375" style="24" bestFit="1" customWidth="1"/>
    <col min="4" max="4" width="18.28515625" style="24" bestFit="1" customWidth="1"/>
    <col min="5" max="5" width="18" style="24" bestFit="1" customWidth="1"/>
    <col min="6" max="6" width="12.85546875" style="24" bestFit="1" customWidth="1"/>
    <col min="7" max="7" width="9" style="24" bestFit="1" customWidth="1"/>
    <col min="8" max="8" width="10.85546875" style="24" bestFit="1" customWidth="1"/>
    <col min="9" max="9" width="10.85546875" style="24" customWidth="1"/>
    <col min="10" max="10" width="11.85546875" style="24" bestFit="1" customWidth="1"/>
    <col min="11" max="11" width="47.7109375" style="24" bestFit="1" customWidth="1"/>
    <col min="12" max="12" width="60.85546875" style="24" bestFit="1" customWidth="1"/>
    <col min="13" max="13" width="6" style="24" bestFit="1" customWidth="1"/>
    <col min="14" max="14" width="14.5703125" style="24" bestFit="1" customWidth="1"/>
    <col min="15" max="15" width="11.28515625" style="25" bestFit="1" customWidth="1"/>
    <col min="16" max="16" width="22.28515625" style="24" bestFit="1" customWidth="1"/>
    <col min="17" max="17" width="8.42578125" style="24" bestFit="1" customWidth="1"/>
    <col min="18" max="18" width="26" style="24" customWidth="1"/>
    <col min="19" max="19" width="4.85546875" style="24" bestFit="1" customWidth="1"/>
    <col min="20" max="20" width="15" style="24" bestFit="1" customWidth="1"/>
    <col min="21" max="21" width="8.140625" style="24" bestFit="1" customWidth="1"/>
    <col min="22" max="22" width="16.28515625" style="24" bestFit="1" customWidth="1"/>
    <col min="23" max="23" width="16.140625" style="25" customWidth="1"/>
    <col min="24" max="24" width="13.42578125" style="24" bestFit="1" customWidth="1"/>
    <col min="25" max="25" width="21.42578125" style="24" bestFit="1" customWidth="1"/>
    <col min="26" max="26" width="13.5703125" style="24" customWidth="1"/>
    <col min="27" max="27" width="78.85546875" style="24" bestFit="1" customWidth="1"/>
    <col min="28" max="28" width="19.28515625" style="24" customWidth="1"/>
    <col min="29" max="29" width="100.28515625" style="24" bestFit="1" customWidth="1"/>
    <col min="30" max="30" width="17.7109375" style="24" customWidth="1"/>
    <col min="31" max="31" width="67.85546875" style="24" bestFit="1" customWidth="1"/>
    <col min="32" max="32" width="17.7109375" style="24" customWidth="1"/>
    <col min="33" max="33" width="72.140625" style="24" bestFit="1" customWidth="1"/>
    <col min="34" max="34" width="17.7109375" style="24" customWidth="1"/>
    <col min="35" max="35" width="34.140625" style="24" customWidth="1"/>
    <col min="36" max="36" width="13.7109375" style="23" bestFit="1" customWidth="1"/>
    <col min="37" max="38" width="14.140625" style="24" bestFit="1" customWidth="1"/>
    <col min="39" max="39" width="11.42578125" style="24"/>
    <col min="40" max="41" width="11.42578125" style="24" hidden="1" customWidth="1"/>
    <col min="42" max="42" width="32.28515625" style="24" hidden="1" customWidth="1"/>
    <col min="43" max="43" width="11.42578125" style="24" hidden="1" customWidth="1"/>
    <col min="44" max="44" width="13.28515625" style="24" hidden="1" customWidth="1"/>
    <col min="45" max="45" width="11.42578125" style="24" hidden="1" customWidth="1"/>
    <col min="46" max="46" width="8.5703125" style="24" hidden="1" customWidth="1"/>
    <col min="47" max="47" width="16.7109375" style="24" hidden="1" customWidth="1"/>
    <col min="48" max="48" width="11.42578125" style="24" hidden="1" customWidth="1"/>
    <col min="49" max="49" width="8.5703125" style="24" hidden="1" customWidth="1"/>
    <col min="50" max="50" width="12.28515625" style="24" hidden="1" customWidth="1"/>
    <col min="51" max="51" width="11.42578125" style="24" hidden="1" customWidth="1"/>
    <col min="52" max="52" width="5.140625" style="24" hidden="1" customWidth="1"/>
    <col min="53" max="53" width="15" style="24" hidden="1" customWidth="1"/>
    <col min="54" max="54" width="11.42578125" style="24" hidden="1" customWidth="1"/>
    <col min="55" max="55" width="5.140625" style="24" hidden="1" customWidth="1"/>
    <col min="56" max="56" width="20.42578125" style="24" hidden="1" customWidth="1"/>
    <col min="57" max="57" width="4.5703125" style="24" hidden="1" customWidth="1"/>
    <col min="58" max="58" width="6.140625" style="24" hidden="1" customWidth="1"/>
    <col min="59" max="59" width="8.5703125" style="24" hidden="1" customWidth="1"/>
    <col min="60" max="60" width="11.42578125" style="24" hidden="1" customWidth="1"/>
    <col min="61" max="61" width="5" style="24" hidden="1" customWidth="1"/>
    <col min="62" max="62" width="9.85546875" style="24" hidden="1" customWidth="1"/>
    <col min="63" max="63" width="11.42578125" style="24" hidden="1" customWidth="1"/>
    <col min="64" max="64" width="4.42578125" style="24" hidden="1" customWidth="1"/>
    <col min="65" max="65" width="20.42578125" style="24" hidden="1" customWidth="1"/>
    <col min="66" max="66" width="11.42578125" style="24" hidden="1" customWidth="1"/>
    <col min="67" max="67" width="5.140625" style="24" hidden="1" customWidth="1"/>
    <col min="68" max="83" width="11.42578125" style="24" hidden="1" customWidth="1"/>
    <col min="84" max="84" width="16.140625" style="24" hidden="1" customWidth="1"/>
    <col min="85" max="102" width="11.42578125" style="24" hidden="1" customWidth="1"/>
    <col min="103" max="16384" width="11.42578125" style="24"/>
  </cols>
  <sheetData>
    <row r="7" spans="2:102" ht="25.5" customHeight="1" x14ac:dyDescent="0.25">
      <c r="AS7" s="24">
        <v>1</v>
      </c>
      <c r="BH7" s="24">
        <v>2</v>
      </c>
      <c r="BS7" s="24">
        <v>3</v>
      </c>
      <c r="CI7" s="24">
        <v>4</v>
      </c>
    </row>
    <row r="8" spans="2:102" customFormat="1" x14ac:dyDescent="0.25">
      <c r="B8" s="55" t="s">
        <v>0</v>
      </c>
      <c r="C8" s="55" t="s">
        <v>1</v>
      </c>
      <c r="D8" s="55" t="s">
        <v>2</v>
      </c>
      <c r="E8" s="55" t="s">
        <v>3</v>
      </c>
      <c r="F8" s="55" t="s">
        <v>4</v>
      </c>
      <c r="G8" s="55" t="s">
        <v>5</v>
      </c>
      <c r="H8" s="55" t="s">
        <v>6</v>
      </c>
      <c r="I8" s="55" t="s">
        <v>1245</v>
      </c>
      <c r="J8" s="55" t="s">
        <v>7</v>
      </c>
      <c r="K8" s="55" t="s">
        <v>8</v>
      </c>
      <c r="L8" s="55" t="s">
        <v>9</v>
      </c>
      <c r="M8" s="55" t="s">
        <v>10</v>
      </c>
      <c r="N8" s="55" t="s">
        <v>11</v>
      </c>
      <c r="O8" s="135" t="s">
        <v>12</v>
      </c>
      <c r="P8" s="55" t="s">
        <v>1222</v>
      </c>
      <c r="Q8" s="55" t="s">
        <v>1223</v>
      </c>
      <c r="R8" s="55" t="s">
        <v>517</v>
      </c>
      <c r="S8" s="55" t="s">
        <v>518</v>
      </c>
      <c r="T8" s="55" t="s">
        <v>13</v>
      </c>
      <c r="U8" s="55" t="s">
        <v>14</v>
      </c>
      <c r="V8" s="55" t="s">
        <v>15</v>
      </c>
      <c r="W8" s="135" t="s">
        <v>1210</v>
      </c>
      <c r="X8" s="55" t="s">
        <v>1209</v>
      </c>
      <c r="Y8" s="55" t="s">
        <v>16</v>
      </c>
      <c r="Z8" s="55" t="s">
        <v>17</v>
      </c>
      <c r="AA8" s="55" t="s">
        <v>1211</v>
      </c>
      <c r="AB8" s="55" t="s">
        <v>1224</v>
      </c>
      <c r="AC8" s="55" t="s">
        <v>1212</v>
      </c>
      <c r="AD8" s="55" t="s">
        <v>1226</v>
      </c>
      <c r="AE8" s="55" t="s">
        <v>1213</v>
      </c>
      <c r="AF8" s="55" t="s">
        <v>1227</v>
      </c>
      <c r="AG8" s="55" t="s">
        <v>1214</v>
      </c>
      <c r="AH8" s="55" t="s">
        <v>1228</v>
      </c>
      <c r="AI8" s="55" t="s">
        <v>1215</v>
      </c>
      <c r="AJ8" s="136"/>
      <c r="AK8" s="136" t="s">
        <v>933</v>
      </c>
      <c r="AL8" s="136" t="s">
        <v>934</v>
      </c>
      <c r="AN8" t="s">
        <v>1162</v>
      </c>
      <c r="AO8" t="s">
        <v>1161</v>
      </c>
      <c r="AP8" s="28" t="s">
        <v>1160</v>
      </c>
      <c r="AQ8" s="28" t="s">
        <v>71</v>
      </c>
      <c r="AR8" s="28"/>
      <c r="AS8" s="27" t="s">
        <v>937</v>
      </c>
      <c r="AT8" s="27"/>
      <c r="AU8" s="27"/>
      <c r="AV8" s="27" t="s">
        <v>935</v>
      </c>
      <c r="AW8" s="27"/>
      <c r="AX8" s="27"/>
      <c r="AY8" s="27" t="s">
        <v>936</v>
      </c>
      <c r="AZ8" s="27"/>
      <c r="BA8" s="27"/>
      <c r="BB8" s="27" t="s">
        <v>938</v>
      </c>
      <c r="BC8" s="27"/>
      <c r="BD8" s="27"/>
      <c r="BE8" s="27" t="s">
        <v>115</v>
      </c>
      <c r="BF8" s="29"/>
      <c r="BG8" s="27"/>
      <c r="BH8" s="27" t="s">
        <v>79</v>
      </c>
      <c r="BI8" s="29"/>
      <c r="BJ8" s="27"/>
      <c r="BK8" s="27" t="s">
        <v>80</v>
      </c>
      <c r="BL8" s="29"/>
      <c r="BN8" s="27" t="s">
        <v>115</v>
      </c>
      <c r="BQ8" s="27" t="s">
        <v>1225</v>
      </c>
      <c r="BS8" s="28" t="s">
        <v>71</v>
      </c>
      <c r="BT8" s="28"/>
      <c r="BU8" s="27" t="s">
        <v>937</v>
      </c>
      <c r="BV8" s="27"/>
      <c r="BW8" s="27"/>
      <c r="BX8" s="27" t="s">
        <v>935</v>
      </c>
      <c r="BY8" s="27"/>
      <c r="BZ8" s="27"/>
      <c r="CA8" s="27" t="s">
        <v>936</v>
      </c>
      <c r="CB8" s="27"/>
      <c r="CC8" s="27"/>
      <c r="CD8" s="27" t="s">
        <v>938</v>
      </c>
      <c r="CE8" s="27"/>
      <c r="CF8" s="27"/>
      <c r="CG8" s="27" t="s">
        <v>115</v>
      </c>
      <c r="CH8" s="29"/>
      <c r="CI8" s="28" t="s">
        <v>71</v>
      </c>
      <c r="CJ8" s="28"/>
      <c r="CK8" s="27" t="s">
        <v>937</v>
      </c>
      <c r="CL8" s="27"/>
      <c r="CM8" s="27"/>
      <c r="CN8" s="27" t="s">
        <v>935</v>
      </c>
      <c r="CO8" s="27"/>
      <c r="CP8" s="27"/>
      <c r="CQ8" s="27" t="s">
        <v>936</v>
      </c>
      <c r="CR8" s="27"/>
      <c r="CS8" s="27"/>
      <c r="CT8" s="27" t="s">
        <v>938</v>
      </c>
      <c r="CU8" s="27"/>
      <c r="CV8" s="27"/>
      <c r="CW8" s="27" t="s">
        <v>115</v>
      </c>
      <c r="CX8" s="29"/>
    </row>
    <row r="9" spans="2:102" customFormat="1" x14ac:dyDescent="0.25">
      <c r="B9" s="137">
        <v>83750</v>
      </c>
      <c r="C9" s="138">
        <v>52943</v>
      </c>
      <c r="D9" s="139">
        <v>42892</v>
      </c>
      <c r="E9" s="139">
        <v>43013</v>
      </c>
      <c r="F9" s="138" t="s">
        <v>1313</v>
      </c>
      <c r="G9" s="138" t="s">
        <v>1314</v>
      </c>
      <c r="H9" s="138">
        <v>4710183</v>
      </c>
      <c r="I9" s="138">
        <v>4156</v>
      </c>
      <c r="J9" s="138"/>
      <c r="K9" s="138" t="s">
        <v>1247</v>
      </c>
      <c r="L9" s="138" t="s">
        <v>110</v>
      </c>
      <c r="M9" s="138">
        <v>9</v>
      </c>
      <c r="N9" s="138"/>
      <c r="O9" s="139" t="s">
        <v>1799</v>
      </c>
      <c r="P9" s="138"/>
      <c r="Q9" s="138"/>
      <c r="R9" s="138">
        <v>1133461508261670</v>
      </c>
      <c r="S9" s="138"/>
      <c r="T9" s="138" t="s">
        <v>1260</v>
      </c>
      <c r="U9" s="138">
        <v>1</v>
      </c>
      <c r="V9" s="138" t="s">
        <v>59</v>
      </c>
      <c r="W9" s="139">
        <v>43025</v>
      </c>
      <c r="X9" s="142" t="s">
        <v>1818</v>
      </c>
      <c r="Y9" s="140">
        <v>76</v>
      </c>
      <c r="Z9" s="138" t="s">
        <v>1261</v>
      </c>
      <c r="AA9" s="138"/>
      <c r="AB9" s="138"/>
      <c r="AC9" s="138"/>
      <c r="AD9" s="138"/>
      <c r="AE9" s="138"/>
      <c r="AF9" s="138"/>
      <c r="AG9" s="138"/>
      <c r="AH9" s="138"/>
      <c r="AI9" s="138"/>
      <c r="AJ9" s="141"/>
      <c r="AK9" s="44"/>
      <c r="AL9" s="44"/>
      <c r="AO9" s="24" t="s">
        <v>1163</v>
      </c>
      <c r="AP9" s="28">
        <v>1</v>
      </c>
      <c r="AQ9" s="28">
        <f t="shared" ref="AQ9:AQ17" si="0">+COUNTIF($M:$M,AP9)</f>
        <v>43</v>
      </c>
      <c r="AR9" s="28" t="str">
        <f t="shared" ref="AR9:AR18" si="1">+$AS$8&amp;$AP9</f>
        <v>BUENO1</v>
      </c>
      <c r="AS9" s="27">
        <f t="shared" ref="AS9:AS17" si="2">+COUNTIFS($M:$M,AP9,$AA:$AA,$AS$8)</f>
        <v>7</v>
      </c>
      <c r="AT9" s="30">
        <f>+(AS9/AQ9)</f>
        <v>0.16279069767441862</v>
      </c>
      <c r="AU9" s="30" t="str">
        <f t="shared" ref="AU9:AU18" si="3">+$AV$8&amp;$AP9</f>
        <v>EXCELENTE1</v>
      </c>
      <c r="AV9" s="27">
        <f t="shared" ref="AV9:AV17" si="4">+COUNTIFS($M:$M,AP9,$AA:$AA,$AV$8)</f>
        <v>8</v>
      </c>
      <c r="AW9" s="30">
        <f t="shared" ref="AW9:AW17" si="5">+AV9/$AQ9</f>
        <v>0.18604651162790697</v>
      </c>
      <c r="AX9" s="30" t="str">
        <f t="shared" ref="AX9:AX18" si="6">+$AY$8&amp;$AP9</f>
        <v>MALO1</v>
      </c>
      <c r="AY9" s="27">
        <f t="shared" ref="AY9:AY17" si="7">+COUNTIFS($M:$M,AP9,$AA:$AA,$AY$8)</f>
        <v>0</v>
      </c>
      <c r="AZ9" s="30">
        <f t="shared" ref="AZ9:AZ17" si="8">+AY9/$AQ9</f>
        <v>0</v>
      </c>
      <c r="BA9" s="30" t="str">
        <f t="shared" ref="BA9:BA18" si="9">+$BB$8&amp;$AP9</f>
        <v>REGULAR1</v>
      </c>
      <c r="BB9" s="27">
        <f t="shared" ref="BB9:BB17" si="10">+COUNTIFS($M:$M,AP9,$AA:$AA,$BB$8)</f>
        <v>0</v>
      </c>
      <c r="BC9" s="30">
        <f t="shared" ref="BC9:BC17" si="11">+BB9/$AQ9</f>
        <v>0</v>
      </c>
      <c r="BD9" s="30" t="str">
        <f t="shared" ref="BD9:BD18" si="12">+$BE$8&amp;$AP9</f>
        <v>SIN RESPUESTA1</v>
      </c>
      <c r="BE9" s="27">
        <f t="shared" ref="BE9:BE17" si="13">+COUNTIFS($M:$M,AP9,$AA:$AA,$BE$8)</f>
        <v>0</v>
      </c>
      <c r="BF9" s="30">
        <f t="shared" ref="BF9:BF17" si="14">+BE9/$AQ9</f>
        <v>0</v>
      </c>
      <c r="BG9" s="30" t="str">
        <f>+$BH$8&amp;$AP9</f>
        <v>SI1</v>
      </c>
      <c r="BH9" s="27">
        <f t="shared" ref="BH9:BH17" si="15">+COUNTIFS($M:$M,AP9,$AC:$AC,$BH$8)</f>
        <v>15</v>
      </c>
      <c r="BI9" s="30">
        <f t="shared" ref="BI9:BI17" si="16">+BH9/$AQ9</f>
        <v>0.34883720930232559</v>
      </c>
      <c r="BJ9" s="30" t="str">
        <f t="shared" ref="BJ9:BJ18" si="17">+$BK$8&amp;$AP9</f>
        <v>NO1</v>
      </c>
      <c r="BK9" s="27">
        <f t="shared" ref="BK9:BK17" si="18">+COUNTIFS($M:$M,AP9,$AC:$AC,$BK$8)</f>
        <v>0</v>
      </c>
      <c r="BL9" s="30">
        <f t="shared" ref="BL9:BL17" si="19">+BK9/$AQ9</f>
        <v>0</v>
      </c>
      <c r="BM9" s="30" t="str">
        <f t="shared" ref="BM9:BM18" si="20">+$BN$8&amp;$AP9</f>
        <v>SIN RESPUESTA1</v>
      </c>
      <c r="BN9" s="27">
        <f t="shared" ref="BN9:BN17" si="21">+COUNTIFS($M:$M,AP9,$AC:$AC,$BN$8)</f>
        <v>0</v>
      </c>
      <c r="BO9" s="30">
        <f t="shared" ref="BO9:BO17" si="22">+BN9/$AQ9</f>
        <v>0</v>
      </c>
      <c r="BP9" s="30" t="str">
        <f t="shared" ref="BP9:BP18" si="23">+$BQ$8&amp;$AP9</f>
        <v>N/S1</v>
      </c>
      <c r="BQ9" s="27">
        <f t="shared" ref="BQ9:BQ17" si="24">+COUNTIFS($M:$M,AP9,$AC:$AC,$BQ$8)</f>
        <v>0</v>
      </c>
      <c r="BR9" s="30">
        <f t="shared" ref="BR9:BR18" si="25">+BQ9/$AQ9</f>
        <v>0</v>
      </c>
      <c r="BS9" s="28">
        <f t="shared" ref="BS9:BS17" si="26">+COUNTIF($M:$M,AP9)</f>
        <v>43</v>
      </c>
      <c r="BT9" s="28" t="str">
        <f t="shared" ref="BT9:BT18" si="27">+$AS$8&amp;$AP9</f>
        <v>BUENO1</v>
      </c>
      <c r="BU9" s="27">
        <f t="shared" ref="BU9:BU17" si="28">+COUNTIFS($M:$M,AP9,$AE:$AE,$BU$8)</f>
        <v>10</v>
      </c>
      <c r="BV9" s="30">
        <f>+(BU9/BS9)</f>
        <v>0.23255813953488372</v>
      </c>
      <c r="BW9" s="30" t="str">
        <f t="shared" ref="BW9:BW18" si="29">+$AV$8&amp;$AP9</f>
        <v>EXCELENTE1</v>
      </c>
      <c r="BX9" s="27">
        <f t="shared" ref="BX9:BX17" si="30">+COUNTIFS($M:$M,AP9,$AE:$AE,$BX$8)</f>
        <v>5</v>
      </c>
      <c r="BY9" s="30">
        <f t="shared" ref="BY9:BY17" si="31">+BX9/$AQ9</f>
        <v>0.11627906976744186</v>
      </c>
      <c r="BZ9" s="30" t="str">
        <f t="shared" ref="BZ9:BZ18" si="32">+$AY$8&amp;$AP9</f>
        <v>MALO1</v>
      </c>
      <c r="CA9" s="27">
        <f t="shared" ref="CA9:CA17" si="33">+COUNTIFS($M:$M,AP9,$AE:$AE,$CA$8)</f>
        <v>0</v>
      </c>
      <c r="CB9" s="30">
        <f t="shared" ref="CB9:CB17" si="34">+CA9/$AQ9</f>
        <v>0</v>
      </c>
      <c r="CC9" s="30" t="str">
        <f t="shared" ref="CC9:CC18" si="35">+$BB$8&amp;$AP9</f>
        <v>REGULAR1</v>
      </c>
      <c r="CD9" s="27">
        <f t="shared" ref="CD9:CD17" si="36">+COUNTIFS($M:$M,AP9,$AE:$AE,$CD$8)</f>
        <v>0</v>
      </c>
      <c r="CE9" s="30">
        <f t="shared" ref="CE9:CE17" si="37">+CD9/$AQ9</f>
        <v>0</v>
      </c>
      <c r="CF9" s="30" t="str">
        <f t="shared" ref="CF9:CF18" si="38">+$CG$8&amp;$AP9</f>
        <v>SIN RESPUESTA1</v>
      </c>
      <c r="CG9" s="27">
        <f t="shared" ref="CG9:CG17" si="39">+COUNTIFS($M:$M,AP9,$AE:$AE,$CG$8)</f>
        <v>0</v>
      </c>
      <c r="CH9" s="30">
        <f t="shared" ref="CH9:CH18" si="40">+CG9/$AQ9</f>
        <v>0</v>
      </c>
      <c r="CI9" s="28">
        <f t="shared" ref="CI9:CI17" si="41">+COUNTIF($M:$M,AP9)</f>
        <v>43</v>
      </c>
      <c r="CJ9" s="28" t="str">
        <f t="shared" ref="CJ9:CJ18" si="42">+$AS$8&amp;$AP9</f>
        <v>BUENO1</v>
      </c>
      <c r="CK9" s="27">
        <f t="shared" ref="CK9:CK17" si="43">+COUNTIFS($M:$M,AP9,$AG:$AG,$CK$8)</f>
        <v>8</v>
      </c>
      <c r="CL9" s="30">
        <f>+(CK9/CI9)</f>
        <v>0.18604651162790697</v>
      </c>
      <c r="CM9" s="30" t="str">
        <f t="shared" ref="CM9:CM18" si="44">+$AV$8&amp;$AP9</f>
        <v>EXCELENTE1</v>
      </c>
      <c r="CN9" s="27">
        <f t="shared" ref="CN9:CN17" si="45">+COUNTIFS($M:$M,AP9,$AG:$AG,$CN$8)</f>
        <v>5</v>
      </c>
      <c r="CO9" s="30">
        <f t="shared" ref="CO9:CO17" si="46">+CN9/$AQ9</f>
        <v>0.11627906976744186</v>
      </c>
      <c r="CP9" s="30" t="str">
        <f t="shared" ref="CP9:CP18" si="47">+$AY$8&amp;$AP9</f>
        <v>MALO1</v>
      </c>
      <c r="CQ9" s="27">
        <f t="shared" ref="CQ9:CQ17" si="48">+COUNTIFS($M:$M,AP9,$AG:$AG,$CQ$8)</f>
        <v>0</v>
      </c>
      <c r="CR9" s="30">
        <f t="shared" ref="CR9:CR17" si="49">+CQ9/$AQ9</f>
        <v>0</v>
      </c>
      <c r="CS9" s="30" t="str">
        <f t="shared" ref="CS9:CS18" si="50">+$BB$8&amp;$AP9</f>
        <v>REGULAR1</v>
      </c>
      <c r="CT9" s="27">
        <f t="shared" ref="CT9:CT17" si="51">+COUNTIFS($M:$M,AP9,$AG:$AG,$CT$8)</f>
        <v>2</v>
      </c>
      <c r="CU9" s="30">
        <f t="shared" ref="CU9:CU17" si="52">+CT9/$AQ9</f>
        <v>4.6511627906976744E-2</v>
      </c>
      <c r="CV9" s="30" t="str">
        <f t="shared" ref="CV9:CV18" si="53">+$CG$8&amp;$AP9</f>
        <v>SIN RESPUESTA1</v>
      </c>
      <c r="CW9" s="27">
        <f t="shared" ref="CW9:CW17" si="54">+COUNTIFS($M:$M,AP9,$AG:$AG,$CW$8)</f>
        <v>0</v>
      </c>
      <c r="CX9" s="30">
        <f>+CW9/$AQ9</f>
        <v>0</v>
      </c>
    </row>
    <row r="10" spans="2:102" customFormat="1" x14ac:dyDescent="0.25">
      <c r="B10" s="137">
        <v>83751</v>
      </c>
      <c r="C10" s="138">
        <v>52966</v>
      </c>
      <c r="D10" s="139">
        <v>42892</v>
      </c>
      <c r="E10" s="139">
        <v>43013</v>
      </c>
      <c r="F10" s="138" t="s">
        <v>1313</v>
      </c>
      <c r="G10" s="138" t="s">
        <v>1315</v>
      </c>
      <c r="H10" s="138">
        <v>4444624</v>
      </c>
      <c r="I10" s="138"/>
      <c r="J10" s="138"/>
      <c r="K10" s="138" t="s">
        <v>1247</v>
      </c>
      <c r="L10" s="138" t="s">
        <v>110</v>
      </c>
      <c r="M10" s="138">
        <v>9</v>
      </c>
      <c r="N10" s="138" t="s">
        <v>1731</v>
      </c>
      <c r="O10" s="139" t="s">
        <v>1799</v>
      </c>
      <c r="P10" s="138"/>
      <c r="Q10" s="138"/>
      <c r="R10" s="138">
        <v>1148251508261750</v>
      </c>
      <c r="S10" s="138"/>
      <c r="T10" s="138" t="s">
        <v>1260</v>
      </c>
      <c r="U10" s="138">
        <v>1</v>
      </c>
      <c r="V10" s="138" t="s">
        <v>90</v>
      </c>
      <c r="W10" s="139">
        <v>43025</v>
      </c>
      <c r="X10" s="142" t="s">
        <v>1819</v>
      </c>
      <c r="Y10" s="140">
        <v>389</v>
      </c>
      <c r="Z10" s="138" t="s">
        <v>2263</v>
      </c>
      <c r="AA10" s="138"/>
      <c r="AB10" s="138"/>
      <c r="AC10" s="138"/>
      <c r="AD10" s="138"/>
      <c r="AE10" s="138"/>
      <c r="AF10" s="138"/>
      <c r="AG10" s="138"/>
      <c r="AH10" s="138"/>
      <c r="AI10" s="138"/>
      <c r="AJ10" s="141"/>
      <c r="AK10" s="44"/>
      <c r="AL10" s="44"/>
      <c r="AO10" s="24"/>
      <c r="AP10" s="28">
        <v>2</v>
      </c>
      <c r="AQ10" s="28">
        <f t="shared" si="0"/>
        <v>40</v>
      </c>
      <c r="AR10" s="28" t="str">
        <f t="shared" si="1"/>
        <v>BUENO2</v>
      </c>
      <c r="AS10" s="27">
        <f t="shared" si="2"/>
        <v>3</v>
      </c>
      <c r="AT10" s="30">
        <f t="shared" ref="AT10:AT17" si="55">+(AS10/AQ10)</f>
        <v>7.4999999999999997E-2</v>
      </c>
      <c r="AU10" s="30" t="str">
        <f t="shared" si="3"/>
        <v>EXCELENTE2</v>
      </c>
      <c r="AV10" s="27">
        <f t="shared" si="4"/>
        <v>7</v>
      </c>
      <c r="AW10" s="30">
        <f t="shared" si="5"/>
        <v>0.17499999999999999</v>
      </c>
      <c r="AX10" s="30" t="str">
        <f t="shared" si="6"/>
        <v>MALO2</v>
      </c>
      <c r="AY10" s="27">
        <f t="shared" si="7"/>
        <v>0</v>
      </c>
      <c r="AZ10" s="30">
        <f t="shared" si="8"/>
        <v>0</v>
      </c>
      <c r="BA10" s="30" t="str">
        <f t="shared" si="9"/>
        <v>REGULAR2</v>
      </c>
      <c r="BB10" s="27">
        <f t="shared" si="10"/>
        <v>0</v>
      </c>
      <c r="BC10" s="30">
        <f t="shared" si="11"/>
        <v>0</v>
      </c>
      <c r="BD10" s="30" t="str">
        <f t="shared" si="12"/>
        <v>SIN RESPUESTA2</v>
      </c>
      <c r="BE10" s="27">
        <f t="shared" si="13"/>
        <v>0</v>
      </c>
      <c r="BF10" s="30">
        <f t="shared" si="14"/>
        <v>0</v>
      </c>
      <c r="BG10" s="30" t="str">
        <f t="shared" ref="BG10:BG17" si="56">+$BH$8&amp;$AP10</f>
        <v>SI2</v>
      </c>
      <c r="BH10" s="27">
        <f t="shared" si="15"/>
        <v>10</v>
      </c>
      <c r="BI10" s="30">
        <f t="shared" si="16"/>
        <v>0.25</v>
      </c>
      <c r="BJ10" s="30" t="str">
        <f t="shared" si="17"/>
        <v>NO2</v>
      </c>
      <c r="BK10" s="27">
        <f t="shared" si="18"/>
        <v>0</v>
      </c>
      <c r="BL10" s="30">
        <f t="shared" si="19"/>
        <v>0</v>
      </c>
      <c r="BM10" s="30" t="str">
        <f t="shared" si="20"/>
        <v>SIN RESPUESTA2</v>
      </c>
      <c r="BN10" s="27">
        <f t="shared" si="21"/>
        <v>0</v>
      </c>
      <c r="BO10" s="30">
        <f t="shared" si="22"/>
        <v>0</v>
      </c>
      <c r="BP10" s="30" t="str">
        <f t="shared" si="23"/>
        <v>N/S2</v>
      </c>
      <c r="BQ10" s="27">
        <f t="shared" si="24"/>
        <v>0</v>
      </c>
      <c r="BR10" s="30">
        <f t="shared" si="25"/>
        <v>0</v>
      </c>
      <c r="BS10" s="28">
        <f t="shared" si="26"/>
        <v>40</v>
      </c>
      <c r="BT10" s="28" t="str">
        <f t="shared" si="27"/>
        <v>BUENO2</v>
      </c>
      <c r="BU10" s="27">
        <f t="shared" si="28"/>
        <v>0</v>
      </c>
      <c r="BV10" s="30">
        <f t="shared" ref="BV10:BV17" si="57">+(BU10/BS10)</f>
        <v>0</v>
      </c>
      <c r="BW10" s="30" t="str">
        <f t="shared" si="29"/>
        <v>EXCELENTE2</v>
      </c>
      <c r="BX10" s="27">
        <f t="shared" si="30"/>
        <v>9</v>
      </c>
      <c r="BY10" s="30">
        <f t="shared" si="31"/>
        <v>0.22500000000000001</v>
      </c>
      <c r="BZ10" s="30" t="str">
        <f t="shared" si="32"/>
        <v>MALO2</v>
      </c>
      <c r="CA10" s="27">
        <f t="shared" si="33"/>
        <v>0</v>
      </c>
      <c r="CB10" s="30">
        <f t="shared" si="34"/>
        <v>0</v>
      </c>
      <c r="CC10" s="30" t="str">
        <f t="shared" si="35"/>
        <v>REGULAR2</v>
      </c>
      <c r="CD10" s="27">
        <f t="shared" si="36"/>
        <v>1</v>
      </c>
      <c r="CE10" s="30">
        <f t="shared" si="37"/>
        <v>2.5000000000000001E-2</v>
      </c>
      <c r="CF10" s="30" t="str">
        <f t="shared" si="38"/>
        <v>SIN RESPUESTA2</v>
      </c>
      <c r="CG10" s="27">
        <f t="shared" si="39"/>
        <v>0</v>
      </c>
      <c r="CH10" s="30">
        <f t="shared" si="40"/>
        <v>0</v>
      </c>
      <c r="CI10" s="28">
        <f t="shared" si="41"/>
        <v>40</v>
      </c>
      <c r="CJ10" s="28" t="str">
        <f t="shared" si="42"/>
        <v>BUENO2</v>
      </c>
      <c r="CK10" s="27">
        <f t="shared" si="43"/>
        <v>3</v>
      </c>
      <c r="CL10" s="30">
        <f t="shared" ref="CL10:CL17" si="58">+(CK10/CI10)</f>
        <v>7.4999999999999997E-2</v>
      </c>
      <c r="CM10" s="30" t="str">
        <f t="shared" si="44"/>
        <v>EXCELENTE2</v>
      </c>
      <c r="CN10" s="27">
        <f t="shared" si="45"/>
        <v>6</v>
      </c>
      <c r="CO10" s="30">
        <f t="shared" si="46"/>
        <v>0.15</v>
      </c>
      <c r="CP10" s="30" t="str">
        <f t="shared" si="47"/>
        <v>MALO2</v>
      </c>
      <c r="CQ10" s="27">
        <f t="shared" si="48"/>
        <v>0</v>
      </c>
      <c r="CR10" s="30">
        <f t="shared" si="49"/>
        <v>0</v>
      </c>
      <c r="CS10" s="30" t="str">
        <f t="shared" si="50"/>
        <v>REGULAR2</v>
      </c>
      <c r="CT10" s="27">
        <f t="shared" si="51"/>
        <v>1</v>
      </c>
      <c r="CU10" s="30">
        <f t="shared" si="52"/>
        <v>2.5000000000000001E-2</v>
      </c>
      <c r="CV10" s="30" t="str">
        <f t="shared" si="53"/>
        <v>SIN RESPUESTA2</v>
      </c>
      <c r="CW10" s="27">
        <f t="shared" si="54"/>
        <v>0</v>
      </c>
      <c r="CX10" s="30">
        <f t="shared" ref="CX10:CX18" si="59">+CW10/$AQ10</f>
        <v>0</v>
      </c>
    </row>
    <row r="11" spans="2:102" customFormat="1" x14ac:dyDescent="0.25">
      <c r="B11" s="137">
        <v>83752</v>
      </c>
      <c r="C11" s="138">
        <v>53245</v>
      </c>
      <c r="D11" s="139">
        <v>42898</v>
      </c>
      <c r="E11" s="139">
        <v>43013</v>
      </c>
      <c r="F11" s="138">
        <v>71749116</v>
      </c>
      <c r="G11" s="138" t="s">
        <v>1316</v>
      </c>
      <c r="H11" s="138">
        <v>5119951</v>
      </c>
      <c r="I11" s="138"/>
      <c r="J11" s="138"/>
      <c r="K11" s="138" t="s">
        <v>1247</v>
      </c>
      <c r="L11" s="138" t="s">
        <v>107</v>
      </c>
      <c r="M11" s="138">
        <v>9</v>
      </c>
      <c r="N11" s="138"/>
      <c r="O11" s="139" t="s">
        <v>1799</v>
      </c>
      <c r="P11" s="138"/>
      <c r="Q11" s="138"/>
      <c r="R11" s="138">
        <v>1077571508262210</v>
      </c>
      <c r="S11" s="138"/>
      <c r="T11" s="138" t="s">
        <v>1260</v>
      </c>
      <c r="U11" s="138">
        <v>1</v>
      </c>
      <c r="V11" s="138" t="s">
        <v>61</v>
      </c>
      <c r="W11" s="139">
        <v>43025</v>
      </c>
      <c r="X11" s="142" t="s">
        <v>1820</v>
      </c>
      <c r="Y11" s="140">
        <v>520</v>
      </c>
      <c r="Z11" s="138" t="s">
        <v>2264</v>
      </c>
      <c r="AA11" s="138"/>
      <c r="AB11" s="138"/>
      <c r="AC11" s="138"/>
      <c r="AD11" s="138"/>
      <c r="AE11" s="138"/>
      <c r="AF11" s="138"/>
      <c r="AG11" s="138"/>
      <c r="AH11" s="138"/>
      <c r="AI11" s="138"/>
      <c r="AJ11" s="141"/>
      <c r="AK11" s="44"/>
      <c r="AL11" s="44"/>
      <c r="AO11" s="24"/>
      <c r="AP11" s="28">
        <v>3</v>
      </c>
      <c r="AQ11" s="28">
        <f t="shared" si="0"/>
        <v>53</v>
      </c>
      <c r="AR11" s="28" t="str">
        <f t="shared" si="1"/>
        <v>BUENO3</v>
      </c>
      <c r="AS11" s="27">
        <f t="shared" si="2"/>
        <v>4</v>
      </c>
      <c r="AT11" s="30">
        <f t="shared" si="55"/>
        <v>7.5471698113207544E-2</v>
      </c>
      <c r="AU11" s="30" t="str">
        <f t="shared" si="3"/>
        <v>EXCELENTE3</v>
      </c>
      <c r="AV11" s="27">
        <f t="shared" si="4"/>
        <v>19</v>
      </c>
      <c r="AW11" s="30">
        <f t="shared" si="5"/>
        <v>0.35849056603773582</v>
      </c>
      <c r="AX11" s="30" t="str">
        <f t="shared" si="6"/>
        <v>MALO3</v>
      </c>
      <c r="AY11" s="27">
        <f t="shared" si="7"/>
        <v>0</v>
      </c>
      <c r="AZ11" s="30">
        <f t="shared" si="8"/>
        <v>0</v>
      </c>
      <c r="BA11" s="30" t="str">
        <f t="shared" si="9"/>
        <v>REGULAR3</v>
      </c>
      <c r="BB11" s="27">
        <f t="shared" si="10"/>
        <v>0</v>
      </c>
      <c r="BC11" s="30">
        <f t="shared" si="11"/>
        <v>0</v>
      </c>
      <c r="BD11" s="30" t="str">
        <f t="shared" si="12"/>
        <v>SIN RESPUESTA3</v>
      </c>
      <c r="BE11" s="27">
        <f t="shared" si="13"/>
        <v>0</v>
      </c>
      <c r="BF11" s="30">
        <f t="shared" si="14"/>
        <v>0</v>
      </c>
      <c r="BG11" s="30" t="str">
        <f t="shared" si="56"/>
        <v>SI3</v>
      </c>
      <c r="BH11" s="27">
        <f t="shared" si="15"/>
        <v>23</v>
      </c>
      <c r="BI11" s="30">
        <f t="shared" si="16"/>
        <v>0.43396226415094341</v>
      </c>
      <c r="BJ11" s="30" t="str">
        <f t="shared" si="17"/>
        <v>NO3</v>
      </c>
      <c r="BK11" s="27">
        <f t="shared" si="18"/>
        <v>0</v>
      </c>
      <c r="BL11" s="30">
        <f t="shared" si="19"/>
        <v>0</v>
      </c>
      <c r="BM11" s="30" t="str">
        <f t="shared" si="20"/>
        <v>SIN RESPUESTA3</v>
      </c>
      <c r="BN11" s="27">
        <f t="shared" si="21"/>
        <v>0</v>
      </c>
      <c r="BO11" s="30">
        <f t="shared" si="22"/>
        <v>0</v>
      </c>
      <c r="BP11" s="30" t="str">
        <f t="shared" si="23"/>
        <v>N/S3</v>
      </c>
      <c r="BQ11" s="27">
        <f t="shared" si="24"/>
        <v>0</v>
      </c>
      <c r="BR11" s="30">
        <f t="shared" si="25"/>
        <v>0</v>
      </c>
      <c r="BS11" s="28">
        <f t="shared" si="26"/>
        <v>53</v>
      </c>
      <c r="BT11" s="28" t="str">
        <f t="shared" si="27"/>
        <v>BUENO3</v>
      </c>
      <c r="BU11" s="27">
        <f t="shared" si="28"/>
        <v>9</v>
      </c>
      <c r="BV11" s="30">
        <f t="shared" si="57"/>
        <v>0.16981132075471697</v>
      </c>
      <c r="BW11" s="30" t="str">
        <f t="shared" si="29"/>
        <v>EXCELENTE3</v>
      </c>
      <c r="BX11" s="27">
        <f t="shared" si="30"/>
        <v>14</v>
      </c>
      <c r="BY11" s="30">
        <f t="shared" si="31"/>
        <v>0.26415094339622641</v>
      </c>
      <c r="BZ11" s="30" t="str">
        <f t="shared" si="32"/>
        <v>MALO3</v>
      </c>
      <c r="CA11" s="27">
        <f t="shared" si="33"/>
        <v>0</v>
      </c>
      <c r="CB11" s="30">
        <f t="shared" si="34"/>
        <v>0</v>
      </c>
      <c r="CC11" s="30" t="str">
        <f t="shared" si="35"/>
        <v>REGULAR3</v>
      </c>
      <c r="CD11" s="27">
        <f t="shared" si="36"/>
        <v>0</v>
      </c>
      <c r="CE11" s="30">
        <f t="shared" si="37"/>
        <v>0</v>
      </c>
      <c r="CF11" s="30" t="str">
        <f t="shared" si="38"/>
        <v>SIN RESPUESTA3</v>
      </c>
      <c r="CG11" s="27">
        <f t="shared" si="39"/>
        <v>0</v>
      </c>
      <c r="CH11" s="30">
        <f t="shared" si="40"/>
        <v>0</v>
      </c>
      <c r="CI11" s="28">
        <f t="shared" si="41"/>
        <v>53</v>
      </c>
      <c r="CJ11" s="28" t="str">
        <f t="shared" si="42"/>
        <v>BUENO3</v>
      </c>
      <c r="CK11" s="27">
        <f t="shared" si="43"/>
        <v>6</v>
      </c>
      <c r="CL11" s="30">
        <f t="shared" si="58"/>
        <v>0.11320754716981132</v>
      </c>
      <c r="CM11" s="30" t="str">
        <f t="shared" si="44"/>
        <v>EXCELENTE3</v>
      </c>
      <c r="CN11" s="27">
        <f t="shared" si="45"/>
        <v>17</v>
      </c>
      <c r="CO11" s="30">
        <f t="shared" si="46"/>
        <v>0.32075471698113206</v>
      </c>
      <c r="CP11" s="30" t="str">
        <f t="shared" si="47"/>
        <v>MALO3</v>
      </c>
      <c r="CQ11" s="27">
        <f t="shared" si="48"/>
        <v>0</v>
      </c>
      <c r="CR11" s="30">
        <f t="shared" si="49"/>
        <v>0</v>
      </c>
      <c r="CS11" s="30" t="str">
        <f t="shared" si="50"/>
        <v>REGULAR3</v>
      </c>
      <c r="CT11" s="27">
        <f t="shared" si="51"/>
        <v>0</v>
      </c>
      <c r="CU11" s="30">
        <f t="shared" si="52"/>
        <v>0</v>
      </c>
      <c r="CV11" s="30" t="str">
        <f t="shared" si="53"/>
        <v>SIN RESPUESTA3</v>
      </c>
      <c r="CW11" s="27">
        <f t="shared" si="54"/>
        <v>0</v>
      </c>
      <c r="CX11" s="30">
        <f t="shared" si="59"/>
        <v>0</v>
      </c>
    </row>
    <row r="12" spans="2:102" customFormat="1" x14ac:dyDescent="0.25">
      <c r="B12" s="137">
        <v>83753</v>
      </c>
      <c r="C12" s="138">
        <v>54231</v>
      </c>
      <c r="D12" s="139">
        <v>42922</v>
      </c>
      <c r="E12" s="139">
        <v>43013</v>
      </c>
      <c r="F12" s="138" t="s">
        <v>1313</v>
      </c>
      <c r="G12" s="138" t="s">
        <v>1317</v>
      </c>
      <c r="H12" s="138">
        <v>3705600</v>
      </c>
      <c r="I12" s="138">
        <v>4241</v>
      </c>
      <c r="J12" s="138"/>
      <c r="K12" s="138" t="s">
        <v>1247</v>
      </c>
      <c r="L12" s="138" t="s">
        <v>104</v>
      </c>
      <c r="M12" s="138">
        <v>9</v>
      </c>
      <c r="N12" s="138"/>
      <c r="O12" s="139" t="s">
        <v>1799</v>
      </c>
      <c r="P12" s="138" t="s">
        <v>79</v>
      </c>
      <c r="Q12" s="138"/>
      <c r="R12" s="138">
        <v>1147611508261750</v>
      </c>
      <c r="S12" s="138"/>
      <c r="T12" s="138" t="s">
        <v>1260</v>
      </c>
      <c r="U12" s="138">
        <v>1</v>
      </c>
      <c r="V12" s="138" t="s">
        <v>86</v>
      </c>
      <c r="W12" s="139">
        <v>43025</v>
      </c>
      <c r="X12" s="142" t="s">
        <v>1821</v>
      </c>
      <c r="Y12" s="140">
        <v>198</v>
      </c>
      <c r="Z12" s="138" t="s">
        <v>1261</v>
      </c>
      <c r="AA12" s="138" t="s">
        <v>937</v>
      </c>
      <c r="AB12" s="138"/>
      <c r="AC12" s="138" t="s">
        <v>79</v>
      </c>
      <c r="AD12" s="138"/>
      <c r="AE12" s="138" t="s">
        <v>937</v>
      </c>
      <c r="AF12" s="138"/>
      <c r="AG12" s="138" t="s">
        <v>938</v>
      </c>
      <c r="AH12" s="138" t="s">
        <v>2273</v>
      </c>
      <c r="AI12" s="138" t="s">
        <v>2289</v>
      </c>
      <c r="AJ12" s="141"/>
      <c r="AK12" s="44"/>
      <c r="AL12" s="44"/>
      <c r="AO12" s="24"/>
      <c r="AP12" s="28">
        <v>4</v>
      </c>
      <c r="AQ12" s="28">
        <f t="shared" si="0"/>
        <v>72</v>
      </c>
      <c r="AR12" s="28" t="str">
        <f t="shared" si="1"/>
        <v>BUENO4</v>
      </c>
      <c r="AS12" s="27">
        <f t="shared" si="2"/>
        <v>5</v>
      </c>
      <c r="AT12" s="30">
        <f t="shared" si="55"/>
        <v>6.9444444444444448E-2</v>
      </c>
      <c r="AU12" s="30" t="str">
        <f t="shared" si="3"/>
        <v>EXCELENTE4</v>
      </c>
      <c r="AV12" s="27">
        <f t="shared" si="4"/>
        <v>20</v>
      </c>
      <c r="AW12" s="30">
        <f t="shared" si="5"/>
        <v>0.27777777777777779</v>
      </c>
      <c r="AX12" s="30" t="str">
        <f t="shared" si="6"/>
        <v>MALO4</v>
      </c>
      <c r="AY12" s="27">
        <f t="shared" si="7"/>
        <v>0</v>
      </c>
      <c r="AZ12" s="30">
        <f t="shared" si="8"/>
        <v>0</v>
      </c>
      <c r="BA12" s="30" t="str">
        <f t="shared" si="9"/>
        <v>REGULAR4</v>
      </c>
      <c r="BB12" s="27">
        <f t="shared" si="10"/>
        <v>0</v>
      </c>
      <c r="BC12" s="30">
        <f t="shared" si="11"/>
        <v>0</v>
      </c>
      <c r="BD12" s="30" t="str">
        <f t="shared" si="12"/>
        <v>SIN RESPUESTA4</v>
      </c>
      <c r="BE12" s="27">
        <f t="shared" si="13"/>
        <v>0</v>
      </c>
      <c r="BF12" s="30">
        <f t="shared" si="14"/>
        <v>0</v>
      </c>
      <c r="BG12" s="30" t="str">
        <f t="shared" si="56"/>
        <v>SI4</v>
      </c>
      <c r="BH12" s="27">
        <f t="shared" si="15"/>
        <v>25</v>
      </c>
      <c r="BI12" s="30">
        <f t="shared" si="16"/>
        <v>0.34722222222222221</v>
      </c>
      <c r="BJ12" s="30" t="str">
        <f t="shared" si="17"/>
        <v>NO4</v>
      </c>
      <c r="BK12" s="27">
        <f t="shared" si="18"/>
        <v>0</v>
      </c>
      <c r="BL12" s="30">
        <f t="shared" si="19"/>
        <v>0</v>
      </c>
      <c r="BM12" s="30" t="str">
        <f t="shared" si="20"/>
        <v>SIN RESPUESTA4</v>
      </c>
      <c r="BN12" s="27">
        <f t="shared" si="21"/>
        <v>0</v>
      </c>
      <c r="BO12" s="30">
        <f t="shared" si="22"/>
        <v>0</v>
      </c>
      <c r="BP12" s="30" t="str">
        <f t="shared" si="23"/>
        <v>N/S4</v>
      </c>
      <c r="BQ12" s="27">
        <f t="shared" si="24"/>
        <v>0</v>
      </c>
      <c r="BR12" s="30">
        <f t="shared" si="25"/>
        <v>0</v>
      </c>
      <c r="BS12" s="28">
        <f t="shared" si="26"/>
        <v>72</v>
      </c>
      <c r="BT12" s="28" t="str">
        <f t="shared" si="27"/>
        <v>BUENO4</v>
      </c>
      <c r="BU12" s="27">
        <f t="shared" si="28"/>
        <v>7</v>
      </c>
      <c r="BV12" s="30">
        <f t="shared" si="57"/>
        <v>9.7222222222222224E-2</v>
      </c>
      <c r="BW12" s="30" t="str">
        <f t="shared" si="29"/>
        <v>EXCELENTE4</v>
      </c>
      <c r="BX12" s="27">
        <f t="shared" si="30"/>
        <v>18</v>
      </c>
      <c r="BY12" s="30">
        <f t="shared" si="31"/>
        <v>0.25</v>
      </c>
      <c r="BZ12" s="30" t="str">
        <f t="shared" si="32"/>
        <v>MALO4</v>
      </c>
      <c r="CA12" s="27">
        <f t="shared" si="33"/>
        <v>0</v>
      </c>
      <c r="CB12" s="30">
        <f t="shared" si="34"/>
        <v>0</v>
      </c>
      <c r="CC12" s="30" t="str">
        <f t="shared" si="35"/>
        <v>REGULAR4</v>
      </c>
      <c r="CD12" s="27">
        <f t="shared" si="36"/>
        <v>0</v>
      </c>
      <c r="CE12" s="30">
        <f t="shared" si="37"/>
        <v>0</v>
      </c>
      <c r="CF12" s="30" t="str">
        <f t="shared" si="38"/>
        <v>SIN RESPUESTA4</v>
      </c>
      <c r="CG12" s="27">
        <f t="shared" si="39"/>
        <v>0</v>
      </c>
      <c r="CH12" s="30">
        <f t="shared" si="40"/>
        <v>0</v>
      </c>
      <c r="CI12" s="28">
        <f t="shared" si="41"/>
        <v>72</v>
      </c>
      <c r="CJ12" s="28" t="str">
        <f t="shared" si="42"/>
        <v>BUENO4</v>
      </c>
      <c r="CK12" s="27">
        <f t="shared" si="43"/>
        <v>9</v>
      </c>
      <c r="CL12" s="30">
        <f t="shared" si="58"/>
        <v>0.125</v>
      </c>
      <c r="CM12" s="30" t="str">
        <f t="shared" si="44"/>
        <v>EXCELENTE4</v>
      </c>
      <c r="CN12" s="27">
        <f t="shared" si="45"/>
        <v>15</v>
      </c>
      <c r="CO12" s="30">
        <f t="shared" si="46"/>
        <v>0.20833333333333334</v>
      </c>
      <c r="CP12" s="30" t="str">
        <f t="shared" si="47"/>
        <v>MALO4</v>
      </c>
      <c r="CQ12" s="27">
        <f t="shared" si="48"/>
        <v>1</v>
      </c>
      <c r="CR12" s="30">
        <f t="shared" si="49"/>
        <v>1.3888888888888888E-2</v>
      </c>
      <c r="CS12" s="30" t="str">
        <f t="shared" si="50"/>
        <v>REGULAR4</v>
      </c>
      <c r="CT12" s="27">
        <f t="shared" si="51"/>
        <v>0</v>
      </c>
      <c r="CU12" s="30">
        <f t="shared" si="52"/>
        <v>0</v>
      </c>
      <c r="CV12" s="30" t="str">
        <f t="shared" si="53"/>
        <v>SIN RESPUESTA4</v>
      </c>
      <c r="CW12" s="27">
        <f t="shared" si="54"/>
        <v>0</v>
      </c>
      <c r="CX12" s="30">
        <f t="shared" si="59"/>
        <v>0</v>
      </c>
    </row>
    <row r="13" spans="2:102" customFormat="1" x14ac:dyDescent="0.25">
      <c r="B13" s="137">
        <v>83754</v>
      </c>
      <c r="C13" s="138">
        <v>54498</v>
      </c>
      <c r="D13" s="139">
        <v>42928</v>
      </c>
      <c r="E13" s="139">
        <v>43013</v>
      </c>
      <c r="F13" s="138">
        <v>43630527</v>
      </c>
      <c r="G13" s="138" t="s">
        <v>1318</v>
      </c>
      <c r="H13" s="138">
        <v>2514854</v>
      </c>
      <c r="I13" s="138"/>
      <c r="J13" s="138"/>
      <c r="K13" s="138" t="s">
        <v>1247</v>
      </c>
      <c r="L13" s="138" t="s">
        <v>110</v>
      </c>
      <c r="M13" s="138">
        <v>9</v>
      </c>
      <c r="N13" s="138" t="s">
        <v>1732</v>
      </c>
      <c r="O13" s="139" t="s">
        <v>1799</v>
      </c>
      <c r="P13" s="138"/>
      <c r="Q13" s="138"/>
      <c r="R13" s="138">
        <v>1043781508262020</v>
      </c>
      <c r="S13" s="138"/>
      <c r="T13" s="138" t="s">
        <v>1260</v>
      </c>
      <c r="U13" s="138">
        <v>1</v>
      </c>
      <c r="V13" s="138" t="s">
        <v>93</v>
      </c>
      <c r="W13" s="139">
        <v>43025</v>
      </c>
      <c r="X13" s="142" t="s">
        <v>1822</v>
      </c>
      <c r="Y13" s="140">
        <v>375</v>
      </c>
      <c r="Z13" s="138" t="s">
        <v>2265</v>
      </c>
      <c r="AA13" s="138"/>
      <c r="AB13" s="138"/>
      <c r="AC13" s="138"/>
      <c r="AD13" s="138"/>
      <c r="AE13" s="138"/>
      <c r="AF13" s="138"/>
      <c r="AG13" s="138"/>
      <c r="AH13" s="138"/>
      <c r="AI13" s="138"/>
      <c r="AJ13" s="141"/>
      <c r="AK13" s="44"/>
      <c r="AL13" s="44"/>
      <c r="AO13" s="24"/>
      <c r="AP13" s="28">
        <v>5</v>
      </c>
      <c r="AQ13" s="28">
        <f t="shared" si="0"/>
        <v>86</v>
      </c>
      <c r="AR13" s="28" t="str">
        <f t="shared" si="1"/>
        <v>BUENO5</v>
      </c>
      <c r="AS13" s="27">
        <f t="shared" si="2"/>
        <v>9</v>
      </c>
      <c r="AT13" s="30">
        <f t="shared" si="55"/>
        <v>0.10465116279069768</v>
      </c>
      <c r="AU13" s="30" t="str">
        <f t="shared" si="3"/>
        <v>EXCELENTE5</v>
      </c>
      <c r="AV13" s="27">
        <f t="shared" si="4"/>
        <v>16</v>
      </c>
      <c r="AW13" s="30">
        <f t="shared" si="5"/>
        <v>0.18604651162790697</v>
      </c>
      <c r="AX13" s="30" t="str">
        <f t="shared" si="6"/>
        <v>MALO5</v>
      </c>
      <c r="AY13" s="27">
        <f t="shared" si="7"/>
        <v>0</v>
      </c>
      <c r="AZ13" s="30">
        <f t="shared" si="8"/>
        <v>0</v>
      </c>
      <c r="BA13" s="30" t="str">
        <f t="shared" si="9"/>
        <v>REGULAR5</v>
      </c>
      <c r="BB13" s="27">
        <f t="shared" si="10"/>
        <v>0</v>
      </c>
      <c r="BC13" s="30">
        <f t="shared" si="11"/>
        <v>0</v>
      </c>
      <c r="BD13" s="30" t="str">
        <f t="shared" si="12"/>
        <v>SIN RESPUESTA5</v>
      </c>
      <c r="BE13" s="27">
        <f t="shared" si="13"/>
        <v>0</v>
      </c>
      <c r="BF13" s="30">
        <f t="shared" si="14"/>
        <v>0</v>
      </c>
      <c r="BG13" s="30" t="str">
        <f t="shared" si="56"/>
        <v>SI5</v>
      </c>
      <c r="BH13" s="27">
        <f t="shared" si="15"/>
        <v>25</v>
      </c>
      <c r="BI13" s="30">
        <f t="shared" si="16"/>
        <v>0.29069767441860467</v>
      </c>
      <c r="BJ13" s="30" t="str">
        <f t="shared" si="17"/>
        <v>NO5</v>
      </c>
      <c r="BK13" s="27">
        <f t="shared" si="18"/>
        <v>0</v>
      </c>
      <c r="BL13" s="30">
        <f t="shared" si="19"/>
        <v>0</v>
      </c>
      <c r="BM13" s="30" t="str">
        <f t="shared" si="20"/>
        <v>SIN RESPUESTA5</v>
      </c>
      <c r="BN13" s="27">
        <f t="shared" si="21"/>
        <v>0</v>
      </c>
      <c r="BO13" s="30">
        <f t="shared" si="22"/>
        <v>0</v>
      </c>
      <c r="BP13" s="30" t="str">
        <f t="shared" si="23"/>
        <v>N/S5</v>
      </c>
      <c r="BQ13" s="27">
        <f t="shared" si="24"/>
        <v>0</v>
      </c>
      <c r="BR13" s="30">
        <f t="shared" si="25"/>
        <v>0</v>
      </c>
      <c r="BS13" s="28">
        <f t="shared" si="26"/>
        <v>86</v>
      </c>
      <c r="BT13" s="28" t="str">
        <f t="shared" si="27"/>
        <v>BUENO5</v>
      </c>
      <c r="BU13" s="27">
        <f t="shared" si="28"/>
        <v>6</v>
      </c>
      <c r="BV13" s="30">
        <f t="shared" si="57"/>
        <v>6.9767441860465115E-2</v>
      </c>
      <c r="BW13" s="30" t="str">
        <f t="shared" si="29"/>
        <v>EXCELENTE5</v>
      </c>
      <c r="BX13" s="27">
        <f t="shared" si="30"/>
        <v>18</v>
      </c>
      <c r="BY13" s="30">
        <f t="shared" si="31"/>
        <v>0.20930232558139536</v>
      </c>
      <c r="BZ13" s="30" t="str">
        <f t="shared" si="32"/>
        <v>MALO5</v>
      </c>
      <c r="CA13" s="27">
        <f t="shared" si="33"/>
        <v>0</v>
      </c>
      <c r="CB13" s="30">
        <f t="shared" si="34"/>
        <v>0</v>
      </c>
      <c r="CC13" s="30" t="str">
        <f t="shared" si="35"/>
        <v>REGULAR5</v>
      </c>
      <c r="CD13" s="27">
        <f t="shared" si="36"/>
        <v>1</v>
      </c>
      <c r="CE13" s="30">
        <f t="shared" si="37"/>
        <v>1.1627906976744186E-2</v>
      </c>
      <c r="CF13" s="30" t="str">
        <f t="shared" si="38"/>
        <v>SIN RESPUESTA5</v>
      </c>
      <c r="CG13" s="27">
        <f t="shared" si="39"/>
        <v>0</v>
      </c>
      <c r="CH13" s="30">
        <f t="shared" si="40"/>
        <v>0</v>
      </c>
      <c r="CI13" s="28">
        <f t="shared" si="41"/>
        <v>86</v>
      </c>
      <c r="CJ13" s="28" t="str">
        <f t="shared" si="42"/>
        <v>BUENO5</v>
      </c>
      <c r="CK13" s="27">
        <f t="shared" si="43"/>
        <v>11</v>
      </c>
      <c r="CL13" s="30">
        <f t="shared" si="58"/>
        <v>0.12790697674418605</v>
      </c>
      <c r="CM13" s="30" t="str">
        <f t="shared" si="44"/>
        <v>EXCELENTE5</v>
      </c>
      <c r="CN13" s="27">
        <f t="shared" si="45"/>
        <v>8</v>
      </c>
      <c r="CO13" s="30">
        <f t="shared" si="46"/>
        <v>9.3023255813953487E-2</v>
      </c>
      <c r="CP13" s="30" t="str">
        <f t="shared" si="47"/>
        <v>MALO5</v>
      </c>
      <c r="CQ13" s="27">
        <f t="shared" si="48"/>
        <v>1</v>
      </c>
      <c r="CR13" s="30">
        <f t="shared" si="49"/>
        <v>1.1627906976744186E-2</v>
      </c>
      <c r="CS13" s="30" t="str">
        <f t="shared" si="50"/>
        <v>REGULAR5</v>
      </c>
      <c r="CT13" s="27">
        <f t="shared" si="51"/>
        <v>5</v>
      </c>
      <c r="CU13" s="30">
        <f t="shared" si="52"/>
        <v>5.8139534883720929E-2</v>
      </c>
      <c r="CV13" s="30" t="str">
        <f t="shared" si="53"/>
        <v>SIN RESPUESTA5</v>
      </c>
      <c r="CW13" s="27">
        <f t="shared" si="54"/>
        <v>0</v>
      </c>
      <c r="CX13" s="30">
        <f t="shared" si="59"/>
        <v>0</v>
      </c>
    </row>
    <row r="14" spans="2:102" customFormat="1" x14ac:dyDescent="0.25">
      <c r="B14" s="137">
        <v>83755</v>
      </c>
      <c r="C14" s="138">
        <v>54699</v>
      </c>
      <c r="D14" s="139">
        <v>42933</v>
      </c>
      <c r="E14" s="139">
        <v>43013</v>
      </c>
      <c r="F14" s="138" t="s">
        <v>1313</v>
      </c>
      <c r="G14" s="138" t="s">
        <v>1319</v>
      </c>
      <c r="H14" s="138">
        <v>3162175</v>
      </c>
      <c r="I14" s="138"/>
      <c r="J14" s="138"/>
      <c r="K14" s="138" t="s">
        <v>1247</v>
      </c>
      <c r="L14" s="138" t="s">
        <v>110</v>
      </c>
      <c r="M14" s="138">
        <v>9</v>
      </c>
      <c r="N14" s="138"/>
      <c r="O14" s="139" t="s">
        <v>1799</v>
      </c>
      <c r="P14" s="138"/>
      <c r="Q14" s="138"/>
      <c r="R14" s="138">
        <v>1018151508261890</v>
      </c>
      <c r="S14" s="138"/>
      <c r="T14" s="138" t="s">
        <v>1260</v>
      </c>
      <c r="U14" s="138">
        <v>1</v>
      </c>
      <c r="V14" s="138" t="s">
        <v>93</v>
      </c>
      <c r="W14" s="139">
        <v>43025</v>
      </c>
      <c r="X14" s="142" t="s">
        <v>1823</v>
      </c>
      <c r="Y14" s="140">
        <v>208</v>
      </c>
      <c r="Z14" s="138" t="s">
        <v>2266</v>
      </c>
      <c r="AA14" s="138"/>
      <c r="AB14" s="138"/>
      <c r="AC14" s="138"/>
      <c r="AD14" s="138"/>
      <c r="AE14" s="138"/>
      <c r="AF14" s="138"/>
      <c r="AG14" s="138"/>
      <c r="AH14" s="138"/>
      <c r="AI14" s="138"/>
      <c r="AJ14" s="141"/>
      <c r="AK14" s="44"/>
      <c r="AL14" s="44"/>
      <c r="AO14" s="24"/>
      <c r="AP14" s="28">
        <v>6</v>
      </c>
      <c r="AQ14" s="28">
        <f t="shared" si="0"/>
        <v>70</v>
      </c>
      <c r="AR14" s="28" t="str">
        <f t="shared" si="1"/>
        <v>BUENO6</v>
      </c>
      <c r="AS14" s="27">
        <f t="shared" si="2"/>
        <v>3</v>
      </c>
      <c r="AT14" s="30">
        <f t="shared" si="55"/>
        <v>4.2857142857142858E-2</v>
      </c>
      <c r="AU14" s="30" t="str">
        <f t="shared" si="3"/>
        <v>EXCELENTE6</v>
      </c>
      <c r="AV14" s="27">
        <f t="shared" si="4"/>
        <v>20</v>
      </c>
      <c r="AW14" s="30">
        <f t="shared" si="5"/>
        <v>0.2857142857142857</v>
      </c>
      <c r="AX14" s="30" t="str">
        <f t="shared" si="6"/>
        <v>MALO6</v>
      </c>
      <c r="AY14" s="27">
        <f t="shared" si="7"/>
        <v>0</v>
      </c>
      <c r="AZ14" s="30">
        <f t="shared" si="8"/>
        <v>0</v>
      </c>
      <c r="BA14" s="30" t="str">
        <f t="shared" si="9"/>
        <v>REGULAR6</v>
      </c>
      <c r="BB14" s="27">
        <f t="shared" si="10"/>
        <v>0</v>
      </c>
      <c r="BC14" s="30">
        <f t="shared" si="11"/>
        <v>0</v>
      </c>
      <c r="BD14" s="30" t="str">
        <f t="shared" si="12"/>
        <v>SIN RESPUESTA6</v>
      </c>
      <c r="BE14" s="27">
        <f t="shared" si="13"/>
        <v>0</v>
      </c>
      <c r="BF14" s="30">
        <f t="shared" si="14"/>
        <v>0</v>
      </c>
      <c r="BG14" s="30" t="str">
        <f t="shared" si="56"/>
        <v>SI6</v>
      </c>
      <c r="BH14" s="27">
        <f t="shared" si="15"/>
        <v>23</v>
      </c>
      <c r="BI14" s="30">
        <f t="shared" si="16"/>
        <v>0.32857142857142857</v>
      </c>
      <c r="BJ14" s="30" t="str">
        <f t="shared" si="17"/>
        <v>NO6</v>
      </c>
      <c r="BK14" s="27">
        <f t="shared" si="18"/>
        <v>0</v>
      </c>
      <c r="BL14" s="30">
        <f t="shared" si="19"/>
        <v>0</v>
      </c>
      <c r="BM14" s="30" t="str">
        <f t="shared" si="20"/>
        <v>SIN RESPUESTA6</v>
      </c>
      <c r="BN14" s="27">
        <f t="shared" si="21"/>
        <v>0</v>
      </c>
      <c r="BO14" s="30">
        <f t="shared" si="22"/>
        <v>0</v>
      </c>
      <c r="BP14" s="30" t="str">
        <f t="shared" si="23"/>
        <v>N/S6</v>
      </c>
      <c r="BQ14" s="27">
        <f t="shared" si="24"/>
        <v>0</v>
      </c>
      <c r="BR14" s="30">
        <f t="shared" si="25"/>
        <v>0</v>
      </c>
      <c r="BS14" s="28">
        <f t="shared" si="26"/>
        <v>70</v>
      </c>
      <c r="BT14" s="28" t="str">
        <f t="shared" si="27"/>
        <v>BUENO6</v>
      </c>
      <c r="BU14" s="27">
        <f t="shared" si="28"/>
        <v>5</v>
      </c>
      <c r="BV14" s="30">
        <f t="shared" si="57"/>
        <v>7.1428571428571425E-2</v>
      </c>
      <c r="BW14" s="30" t="str">
        <f t="shared" si="29"/>
        <v>EXCELENTE6</v>
      </c>
      <c r="BX14" s="27">
        <f t="shared" si="30"/>
        <v>17</v>
      </c>
      <c r="BY14" s="30">
        <f t="shared" si="31"/>
        <v>0.24285714285714285</v>
      </c>
      <c r="BZ14" s="30" t="str">
        <f t="shared" si="32"/>
        <v>MALO6</v>
      </c>
      <c r="CA14" s="27">
        <f t="shared" si="33"/>
        <v>0</v>
      </c>
      <c r="CB14" s="30">
        <f t="shared" si="34"/>
        <v>0</v>
      </c>
      <c r="CC14" s="30" t="str">
        <f t="shared" si="35"/>
        <v>REGULAR6</v>
      </c>
      <c r="CD14" s="27">
        <f t="shared" si="36"/>
        <v>1</v>
      </c>
      <c r="CE14" s="30">
        <f t="shared" si="37"/>
        <v>1.4285714285714285E-2</v>
      </c>
      <c r="CF14" s="30" t="str">
        <f t="shared" si="38"/>
        <v>SIN RESPUESTA6</v>
      </c>
      <c r="CG14" s="27">
        <f t="shared" si="39"/>
        <v>0</v>
      </c>
      <c r="CH14" s="30">
        <f t="shared" si="40"/>
        <v>0</v>
      </c>
      <c r="CI14" s="28">
        <f t="shared" si="41"/>
        <v>70</v>
      </c>
      <c r="CJ14" s="28" t="str">
        <f t="shared" si="42"/>
        <v>BUENO6</v>
      </c>
      <c r="CK14" s="27">
        <f t="shared" si="43"/>
        <v>6</v>
      </c>
      <c r="CL14" s="30">
        <f t="shared" si="58"/>
        <v>8.5714285714285715E-2</v>
      </c>
      <c r="CM14" s="30" t="str">
        <f t="shared" si="44"/>
        <v>EXCELENTE6</v>
      </c>
      <c r="CN14" s="27">
        <f t="shared" si="45"/>
        <v>14</v>
      </c>
      <c r="CO14" s="30">
        <f t="shared" si="46"/>
        <v>0.2</v>
      </c>
      <c r="CP14" s="30" t="str">
        <f t="shared" si="47"/>
        <v>MALO6</v>
      </c>
      <c r="CQ14" s="27">
        <f t="shared" si="48"/>
        <v>0</v>
      </c>
      <c r="CR14" s="30">
        <f t="shared" si="49"/>
        <v>0</v>
      </c>
      <c r="CS14" s="30" t="str">
        <f t="shared" si="50"/>
        <v>REGULAR6</v>
      </c>
      <c r="CT14" s="27">
        <f t="shared" si="51"/>
        <v>3</v>
      </c>
      <c r="CU14" s="30">
        <f t="shared" si="52"/>
        <v>4.2857142857142858E-2</v>
      </c>
      <c r="CV14" s="30" t="str">
        <f t="shared" si="53"/>
        <v>SIN RESPUESTA6</v>
      </c>
      <c r="CW14" s="27">
        <f t="shared" si="54"/>
        <v>0</v>
      </c>
      <c r="CX14" s="30">
        <f t="shared" si="59"/>
        <v>0</v>
      </c>
    </row>
    <row r="15" spans="2:102" customFormat="1" x14ac:dyDescent="0.25">
      <c r="B15" s="137">
        <v>83756</v>
      </c>
      <c r="C15" s="138">
        <v>54850</v>
      </c>
      <c r="D15" s="139">
        <v>42937</v>
      </c>
      <c r="E15" s="139">
        <v>43015</v>
      </c>
      <c r="F15" s="138" t="s">
        <v>1313</v>
      </c>
      <c r="G15" s="138" t="s">
        <v>1320</v>
      </c>
      <c r="H15" s="138">
        <v>4636143</v>
      </c>
      <c r="I15" s="138">
        <v>3168778249</v>
      </c>
      <c r="J15" s="138"/>
      <c r="K15" s="138" t="s">
        <v>1247</v>
      </c>
      <c r="L15" s="138" t="s">
        <v>101</v>
      </c>
      <c r="M15" s="138">
        <v>9</v>
      </c>
      <c r="N15" s="138"/>
      <c r="O15" s="139" t="s">
        <v>1799</v>
      </c>
      <c r="P15" s="138"/>
      <c r="Q15" s="138"/>
      <c r="R15" s="138">
        <v>1029791508261950</v>
      </c>
      <c r="S15" s="138"/>
      <c r="T15" s="138" t="s">
        <v>1260</v>
      </c>
      <c r="U15" s="138">
        <v>1</v>
      </c>
      <c r="V15" s="138" t="s">
        <v>94</v>
      </c>
      <c r="W15" s="139">
        <v>43025</v>
      </c>
      <c r="X15" s="142" t="s">
        <v>1824</v>
      </c>
      <c r="Y15" s="140">
        <v>87</v>
      </c>
      <c r="Z15" s="138" t="s">
        <v>1261</v>
      </c>
      <c r="AA15" s="138"/>
      <c r="AB15" s="138"/>
      <c r="AC15" s="138"/>
      <c r="AD15" s="138"/>
      <c r="AE15" s="138"/>
      <c r="AF15" s="138"/>
      <c r="AG15" s="138"/>
      <c r="AH15" s="138"/>
      <c r="AI15" s="138">
        <v>1040121508262000</v>
      </c>
      <c r="AJ15" s="141"/>
      <c r="AK15" s="44"/>
      <c r="AL15" s="44"/>
      <c r="AO15" s="24"/>
      <c r="AP15" s="28">
        <v>7</v>
      </c>
      <c r="AQ15" s="28">
        <f t="shared" si="0"/>
        <v>15</v>
      </c>
      <c r="AR15" s="28" t="str">
        <f t="shared" si="1"/>
        <v>BUENO7</v>
      </c>
      <c r="AS15" s="27">
        <f t="shared" si="2"/>
        <v>1</v>
      </c>
      <c r="AT15" s="30">
        <f t="shared" si="55"/>
        <v>6.6666666666666666E-2</v>
      </c>
      <c r="AU15" s="30" t="str">
        <f t="shared" si="3"/>
        <v>EXCELENTE7</v>
      </c>
      <c r="AV15" s="27">
        <f t="shared" si="4"/>
        <v>4</v>
      </c>
      <c r="AW15" s="30">
        <f t="shared" si="5"/>
        <v>0.26666666666666666</v>
      </c>
      <c r="AX15" s="30" t="str">
        <f t="shared" si="6"/>
        <v>MALO7</v>
      </c>
      <c r="AY15" s="27">
        <f t="shared" si="7"/>
        <v>0</v>
      </c>
      <c r="AZ15" s="30">
        <f t="shared" si="8"/>
        <v>0</v>
      </c>
      <c r="BA15" s="30" t="str">
        <f t="shared" si="9"/>
        <v>REGULAR7</v>
      </c>
      <c r="BB15" s="27">
        <f t="shared" si="10"/>
        <v>0</v>
      </c>
      <c r="BC15" s="30">
        <f t="shared" si="11"/>
        <v>0</v>
      </c>
      <c r="BD15" s="30" t="str">
        <f t="shared" si="12"/>
        <v>SIN RESPUESTA7</v>
      </c>
      <c r="BE15" s="27">
        <f t="shared" si="13"/>
        <v>0</v>
      </c>
      <c r="BF15" s="30">
        <f t="shared" si="14"/>
        <v>0</v>
      </c>
      <c r="BG15" s="30" t="str">
        <f t="shared" si="56"/>
        <v>SI7</v>
      </c>
      <c r="BH15" s="27">
        <f t="shared" si="15"/>
        <v>5</v>
      </c>
      <c r="BI15" s="30">
        <f t="shared" si="16"/>
        <v>0.33333333333333331</v>
      </c>
      <c r="BJ15" s="30" t="str">
        <f t="shared" si="17"/>
        <v>NO7</v>
      </c>
      <c r="BK15" s="27">
        <f t="shared" si="18"/>
        <v>0</v>
      </c>
      <c r="BL15" s="30">
        <f t="shared" si="19"/>
        <v>0</v>
      </c>
      <c r="BM15" s="30" t="str">
        <f t="shared" si="20"/>
        <v>SIN RESPUESTA7</v>
      </c>
      <c r="BN15" s="27">
        <f t="shared" si="21"/>
        <v>0</v>
      </c>
      <c r="BO15" s="30">
        <f t="shared" si="22"/>
        <v>0</v>
      </c>
      <c r="BP15" s="30" t="str">
        <f t="shared" si="23"/>
        <v>N/S7</v>
      </c>
      <c r="BQ15" s="27">
        <f t="shared" si="24"/>
        <v>0</v>
      </c>
      <c r="BR15" s="30">
        <f t="shared" si="25"/>
        <v>0</v>
      </c>
      <c r="BS15" s="28">
        <f t="shared" si="26"/>
        <v>15</v>
      </c>
      <c r="BT15" s="28" t="str">
        <f t="shared" si="27"/>
        <v>BUENO7</v>
      </c>
      <c r="BU15" s="27">
        <f t="shared" si="28"/>
        <v>2</v>
      </c>
      <c r="BV15" s="30">
        <f t="shared" si="57"/>
        <v>0.13333333333333333</v>
      </c>
      <c r="BW15" s="30" t="str">
        <f t="shared" si="29"/>
        <v>EXCELENTE7</v>
      </c>
      <c r="BX15" s="27">
        <f t="shared" si="30"/>
        <v>3</v>
      </c>
      <c r="BY15" s="30">
        <f t="shared" si="31"/>
        <v>0.2</v>
      </c>
      <c r="BZ15" s="30" t="str">
        <f t="shared" si="32"/>
        <v>MALO7</v>
      </c>
      <c r="CA15" s="27">
        <f t="shared" si="33"/>
        <v>0</v>
      </c>
      <c r="CB15" s="30">
        <f t="shared" si="34"/>
        <v>0</v>
      </c>
      <c r="CC15" s="30" t="str">
        <f t="shared" si="35"/>
        <v>REGULAR7</v>
      </c>
      <c r="CD15" s="27">
        <f t="shared" si="36"/>
        <v>0</v>
      </c>
      <c r="CE15" s="30">
        <f t="shared" si="37"/>
        <v>0</v>
      </c>
      <c r="CF15" s="30" t="str">
        <f t="shared" si="38"/>
        <v>SIN RESPUESTA7</v>
      </c>
      <c r="CG15" s="27">
        <f t="shared" si="39"/>
        <v>0</v>
      </c>
      <c r="CH15" s="30">
        <f t="shared" si="40"/>
        <v>0</v>
      </c>
      <c r="CI15" s="28">
        <f t="shared" si="41"/>
        <v>15</v>
      </c>
      <c r="CJ15" s="28" t="str">
        <f t="shared" si="42"/>
        <v>BUENO7</v>
      </c>
      <c r="CK15" s="27">
        <f t="shared" si="43"/>
        <v>1</v>
      </c>
      <c r="CL15" s="30">
        <f t="shared" si="58"/>
        <v>6.6666666666666666E-2</v>
      </c>
      <c r="CM15" s="30" t="str">
        <f t="shared" si="44"/>
        <v>EXCELENTE7</v>
      </c>
      <c r="CN15" s="27">
        <f t="shared" si="45"/>
        <v>3</v>
      </c>
      <c r="CO15" s="30">
        <f t="shared" si="46"/>
        <v>0.2</v>
      </c>
      <c r="CP15" s="30" t="str">
        <f t="shared" si="47"/>
        <v>MALO7</v>
      </c>
      <c r="CQ15" s="27">
        <f t="shared" si="48"/>
        <v>0</v>
      </c>
      <c r="CR15" s="30">
        <f t="shared" si="49"/>
        <v>0</v>
      </c>
      <c r="CS15" s="30" t="str">
        <f t="shared" si="50"/>
        <v>REGULAR7</v>
      </c>
      <c r="CT15" s="27">
        <f t="shared" si="51"/>
        <v>1</v>
      </c>
      <c r="CU15" s="30">
        <f t="shared" si="52"/>
        <v>6.6666666666666666E-2</v>
      </c>
      <c r="CV15" s="30" t="str">
        <f t="shared" si="53"/>
        <v>SIN RESPUESTA7</v>
      </c>
      <c r="CW15" s="27">
        <f t="shared" si="54"/>
        <v>0</v>
      </c>
      <c r="CX15" s="30">
        <f t="shared" si="59"/>
        <v>0</v>
      </c>
    </row>
    <row r="16" spans="2:102" customFormat="1" x14ac:dyDescent="0.25">
      <c r="B16" s="137">
        <v>83757</v>
      </c>
      <c r="C16" s="138">
        <v>55091</v>
      </c>
      <c r="D16" s="139">
        <v>42942</v>
      </c>
      <c r="E16" s="139">
        <v>43017</v>
      </c>
      <c r="F16" s="138" t="s">
        <v>1313</v>
      </c>
      <c r="G16" s="138" t="s">
        <v>1321</v>
      </c>
      <c r="H16" s="138">
        <v>3613366</v>
      </c>
      <c r="I16" s="138">
        <v>123</v>
      </c>
      <c r="J16" s="138"/>
      <c r="K16" s="138" t="s">
        <v>1247</v>
      </c>
      <c r="L16" s="138" t="s">
        <v>104</v>
      </c>
      <c r="M16" s="138">
        <v>9</v>
      </c>
      <c r="N16" s="138"/>
      <c r="O16" s="139" t="s">
        <v>1799</v>
      </c>
      <c r="P16" s="138"/>
      <c r="Q16" s="138"/>
      <c r="R16" s="138">
        <v>1047141508262040</v>
      </c>
      <c r="S16" s="138"/>
      <c r="T16" s="138" t="s">
        <v>1260</v>
      </c>
      <c r="U16" s="138">
        <v>1</v>
      </c>
      <c r="V16" s="138" t="s">
        <v>59</v>
      </c>
      <c r="W16" s="139">
        <v>43025</v>
      </c>
      <c r="X16" s="142" t="s">
        <v>1825</v>
      </c>
      <c r="Y16" s="140">
        <v>47</v>
      </c>
      <c r="Z16" s="138" t="s">
        <v>1261</v>
      </c>
      <c r="AA16" s="138"/>
      <c r="AB16" s="138"/>
      <c r="AC16" s="138"/>
      <c r="AD16" s="138"/>
      <c r="AE16" s="138"/>
      <c r="AF16" s="138"/>
      <c r="AG16" s="138"/>
      <c r="AH16" s="138"/>
      <c r="AI16" s="138"/>
      <c r="AJ16" s="141"/>
      <c r="AK16" s="44"/>
      <c r="AL16" s="44"/>
      <c r="AO16" s="24"/>
      <c r="AP16" s="28">
        <v>9</v>
      </c>
      <c r="AQ16" s="28">
        <f t="shared" si="0"/>
        <v>75</v>
      </c>
      <c r="AR16" s="28" t="str">
        <f t="shared" si="1"/>
        <v>BUENO9</v>
      </c>
      <c r="AS16" s="27">
        <f t="shared" si="2"/>
        <v>6</v>
      </c>
      <c r="AT16" s="30">
        <f t="shared" si="55"/>
        <v>0.08</v>
      </c>
      <c r="AU16" s="30" t="str">
        <f t="shared" si="3"/>
        <v>EXCELENTE9</v>
      </c>
      <c r="AV16" s="27">
        <f t="shared" si="4"/>
        <v>13</v>
      </c>
      <c r="AW16" s="30">
        <f t="shared" si="5"/>
        <v>0.17333333333333334</v>
      </c>
      <c r="AX16" s="30" t="str">
        <f t="shared" si="6"/>
        <v>MALO9</v>
      </c>
      <c r="AY16" s="27">
        <f t="shared" si="7"/>
        <v>0</v>
      </c>
      <c r="AZ16" s="30">
        <f t="shared" si="8"/>
        <v>0</v>
      </c>
      <c r="BA16" s="30" t="str">
        <f t="shared" si="9"/>
        <v>REGULAR9</v>
      </c>
      <c r="BB16" s="27">
        <f t="shared" si="10"/>
        <v>0</v>
      </c>
      <c r="BC16" s="30">
        <f t="shared" si="11"/>
        <v>0</v>
      </c>
      <c r="BD16" s="30" t="str">
        <f t="shared" si="12"/>
        <v>SIN RESPUESTA9</v>
      </c>
      <c r="BE16" s="27">
        <f t="shared" si="13"/>
        <v>0</v>
      </c>
      <c r="BF16" s="30">
        <f t="shared" si="14"/>
        <v>0</v>
      </c>
      <c r="BG16" s="30" t="str">
        <f t="shared" si="56"/>
        <v>SI9</v>
      </c>
      <c r="BH16" s="27">
        <f t="shared" si="15"/>
        <v>19</v>
      </c>
      <c r="BI16" s="30">
        <f t="shared" si="16"/>
        <v>0.25333333333333335</v>
      </c>
      <c r="BJ16" s="30" t="str">
        <f t="shared" si="17"/>
        <v>NO9</v>
      </c>
      <c r="BK16" s="27">
        <f t="shared" si="18"/>
        <v>0</v>
      </c>
      <c r="BL16" s="30">
        <f t="shared" si="19"/>
        <v>0</v>
      </c>
      <c r="BM16" s="30" t="str">
        <f t="shared" si="20"/>
        <v>SIN RESPUESTA9</v>
      </c>
      <c r="BN16" s="27">
        <f t="shared" si="21"/>
        <v>0</v>
      </c>
      <c r="BO16" s="30">
        <f t="shared" si="22"/>
        <v>0</v>
      </c>
      <c r="BP16" s="30" t="str">
        <f t="shared" si="23"/>
        <v>N/S9</v>
      </c>
      <c r="BQ16" s="27">
        <f t="shared" si="24"/>
        <v>0</v>
      </c>
      <c r="BR16" s="30">
        <f t="shared" si="25"/>
        <v>0</v>
      </c>
      <c r="BS16" s="28">
        <f t="shared" si="26"/>
        <v>75</v>
      </c>
      <c r="BT16" s="28" t="str">
        <f t="shared" si="27"/>
        <v>BUENO9</v>
      </c>
      <c r="BU16" s="27">
        <f t="shared" si="28"/>
        <v>6</v>
      </c>
      <c r="BV16" s="30">
        <f t="shared" si="57"/>
        <v>0.08</v>
      </c>
      <c r="BW16" s="30" t="str">
        <f t="shared" si="29"/>
        <v>EXCELENTE9</v>
      </c>
      <c r="BX16" s="27">
        <f t="shared" si="30"/>
        <v>12</v>
      </c>
      <c r="BY16" s="30">
        <f t="shared" si="31"/>
        <v>0.16</v>
      </c>
      <c r="BZ16" s="30" t="str">
        <f t="shared" si="32"/>
        <v>MALO9</v>
      </c>
      <c r="CA16" s="27">
        <f t="shared" si="33"/>
        <v>0</v>
      </c>
      <c r="CB16" s="30">
        <f t="shared" si="34"/>
        <v>0</v>
      </c>
      <c r="CC16" s="30" t="str">
        <f t="shared" si="35"/>
        <v>REGULAR9</v>
      </c>
      <c r="CD16" s="27">
        <f t="shared" si="36"/>
        <v>1</v>
      </c>
      <c r="CE16" s="30">
        <f t="shared" si="37"/>
        <v>1.3333333333333334E-2</v>
      </c>
      <c r="CF16" s="30" t="str">
        <f t="shared" si="38"/>
        <v>SIN RESPUESTA9</v>
      </c>
      <c r="CG16" s="27">
        <f t="shared" si="39"/>
        <v>0</v>
      </c>
      <c r="CH16" s="30">
        <f t="shared" si="40"/>
        <v>0</v>
      </c>
      <c r="CI16" s="28">
        <f t="shared" si="41"/>
        <v>75</v>
      </c>
      <c r="CJ16" s="28" t="str">
        <f t="shared" si="42"/>
        <v>BUENO9</v>
      </c>
      <c r="CK16" s="27">
        <f t="shared" si="43"/>
        <v>10</v>
      </c>
      <c r="CL16" s="30">
        <f t="shared" si="58"/>
        <v>0.13333333333333333</v>
      </c>
      <c r="CM16" s="30" t="str">
        <f t="shared" si="44"/>
        <v>EXCELENTE9</v>
      </c>
      <c r="CN16" s="27">
        <f t="shared" si="45"/>
        <v>6</v>
      </c>
      <c r="CO16" s="30">
        <f t="shared" si="46"/>
        <v>0.08</v>
      </c>
      <c r="CP16" s="30" t="str">
        <f t="shared" si="47"/>
        <v>MALO9</v>
      </c>
      <c r="CQ16" s="27">
        <f t="shared" si="48"/>
        <v>1</v>
      </c>
      <c r="CR16" s="30">
        <f t="shared" si="49"/>
        <v>1.3333333333333334E-2</v>
      </c>
      <c r="CS16" s="30" t="str">
        <f t="shared" si="50"/>
        <v>REGULAR9</v>
      </c>
      <c r="CT16" s="27">
        <f t="shared" si="51"/>
        <v>2</v>
      </c>
      <c r="CU16" s="30">
        <f t="shared" si="52"/>
        <v>2.6666666666666668E-2</v>
      </c>
      <c r="CV16" s="30" t="str">
        <f t="shared" si="53"/>
        <v>SIN RESPUESTA9</v>
      </c>
      <c r="CW16" s="27">
        <f t="shared" si="54"/>
        <v>0</v>
      </c>
      <c r="CX16" s="30">
        <f t="shared" si="59"/>
        <v>0</v>
      </c>
    </row>
    <row r="17" spans="2:102" customFormat="1" x14ac:dyDescent="0.25">
      <c r="B17" s="137">
        <v>83758</v>
      </c>
      <c r="C17" s="138">
        <v>55123</v>
      </c>
      <c r="D17" s="139">
        <v>42942</v>
      </c>
      <c r="E17" s="139">
        <v>43015</v>
      </c>
      <c r="F17" s="138" t="s">
        <v>1313</v>
      </c>
      <c r="G17" s="138" t="s">
        <v>1322</v>
      </c>
      <c r="H17" s="138">
        <v>3806166</v>
      </c>
      <c r="I17" s="138">
        <v>3004474820</v>
      </c>
      <c r="J17" s="138"/>
      <c r="K17" s="138" t="s">
        <v>1247</v>
      </c>
      <c r="L17" s="138" t="s">
        <v>101</v>
      </c>
      <c r="M17" s="138">
        <v>9</v>
      </c>
      <c r="N17" s="138"/>
      <c r="O17" s="139" t="s">
        <v>1799</v>
      </c>
      <c r="P17" s="138"/>
      <c r="Q17" s="138"/>
      <c r="R17" s="138">
        <v>1018951508262760</v>
      </c>
      <c r="S17" s="138"/>
      <c r="T17" s="138" t="s">
        <v>1260</v>
      </c>
      <c r="U17" s="138">
        <v>1</v>
      </c>
      <c r="V17" s="138" t="s">
        <v>59</v>
      </c>
      <c r="W17" s="139">
        <v>43025</v>
      </c>
      <c r="X17" s="142" t="s">
        <v>1826</v>
      </c>
      <c r="Y17" s="140">
        <v>754</v>
      </c>
      <c r="Z17" s="138" t="s">
        <v>2267</v>
      </c>
      <c r="AA17" s="138"/>
      <c r="AB17" s="138"/>
      <c r="AC17" s="138"/>
      <c r="AD17" s="138"/>
      <c r="AE17" s="138"/>
      <c r="AF17" s="138"/>
      <c r="AG17" s="138"/>
      <c r="AH17" s="138"/>
      <c r="AI17" s="138"/>
      <c r="AJ17" s="141"/>
      <c r="AK17" s="44"/>
      <c r="AL17" s="44"/>
      <c r="AO17" s="24"/>
      <c r="AP17" s="28">
        <v>10</v>
      </c>
      <c r="AQ17" s="28">
        <f t="shared" si="0"/>
        <v>0</v>
      </c>
      <c r="AR17" s="28" t="str">
        <f t="shared" si="1"/>
        <v>BUENO10</v>
      </c>
      <c r="AS17" s="27">
        <f t="shared" si="2"/>
        <v>0</v>
      </c>
      <c r="AT17" s="30" t="e">
        <f t="shared" si="55"/>
        <v>#DIV/0!</v>
      </c>
      <c r="AU17" s="30" t="str">
        <f t="shared" si="3"/>
        <v>EXCELENTE10</v>
      </c>
      <c r="AV17" s="27">
        <f t="shared" si="4"/>
        <v>0</v>
      </c>
      <c r="AW17" s="30" t="e">
        <f t="shared" si="5"/>
        <v>#DIV/0!</v>
      </c>
      <c r="AX17" s="30" t="str">
        <f t="shared" si="6"/>
        <v>MALO10</v>
      </c>
      <c r="AY17" s="27">
        <f t="shared" si="7"/>
        <v>0</v>
      </c>
      <c r="AZ17" s="30" t="e">
        <f t="shared" si="8"/>
        <v>#DIV/0!</v>
      </c>
      <c r="BA17" s="30" t="str">
        <f t="shared" si="9"/>
        <v>REGULAR10</v>
      </c>
      <c r="BB17" s="27">
        <f t="shared" si="10"/>
        <v>0</v>
      </c>
      <c r="BC17" s="30" t="e">
        <f t="shared" si="11"/>
        <v>#DIV/0!</v>
      </c>
      <c r="BD17" s="30" t="str">
        <f t="shared" si="12"/>
        <v>SIN RESPUESTA10</v>
      </c>
      <c r="BE17" s="27">
        <f t="shared" si="13"/>
        <v>0</v>
      </c>
      <c r="BF17" s="30" t="e">
        <f t="shared" si="14"/>
        <v>#DIV/0!</v>
      </c>
      <c r="BG17" s="30" t="str">
        <f t="shared" si="56"/>
        <v>SI10</v>
      </c>
      <c r="BH17" s="27">
        <f t="shared" si="15"/>
        <v>0</v>
      </c>
      <c r="BI17" s="30" t="e">
        <f t="shared" si="16"/>
        <v>#DIV/0!</v>
      </c>
      <c r="BJ17" s="30" t="str">
        <f t="shared" si="17"/>
        <v>NO10</v>
      </c>
      <c r="BK17" s="27">
        <f t="shared" si="18"/>
        <v>0</v>
      </c>
      <c r="BL17" s="30" t="e">
        <f t="shared" si="19"/>
        <v>#DIV/0!</v>
      </c>
      <c r="BM17" s="30" t="str">
        <f t="shared" si="20"/>
        <v>SIN RESPUESTA10</v>
      </c>
      <c r="BN17" s="27">
        <f t="shared" si="21"/>
        <v>0</v>
      </c>
      <c r="BO17" s="30" t="e">
        <f t="shared" si="22"/>
        <v>#DIV/0!</v>
      </c>
      <c r="BP17" s="30" t="str">
        <f t="shared" si="23"/>
        <v>N/S10</v>
      </c>
      <c r="BQ17" s="27">
        <f t="shared" si="24"/>
        <v>0</v>
      </c>
      <c r="BR17" s="30" t="e">
        <f t="shared" si="25"/>
        <v>#DIV/0!</v>
      </c>
      <c r="BS17" s="28">
        <f t="shared" si="26"/>
        <v>0</v>
      </c>
      <c r="BT17" s="28" t="str">
        <f t="shared" si="27"/>
        <v>BUENO10</v>
      </c>
      <c r="BU17" s="27">
        <f t="shared" si="28"/>
        <v>0</v>
      </c>
      <c r="BV17" s="30" t="e">
        <f t="shared" si="57"/>
        <v>#DIV/0!</v>
      </c>
      <c r="BW17" s="30" t="str">
        <f t="shared" si="29"/>
        <v>EXCELENTE10</v>
      </c>
      <c r="BX17" s="27">
        <f t="shared" si="30"/>
        <v>0</v>
      </c>
      <c r="BY17" s="30" t="e">
        <f t="shared" si="31"/>
        <v>#DIV/0!</v>
      </c>
      <c r="BZ17" s="30" t="str">
        <f t="shared" si="32"/>
        <v>MALO10</v>
      </c>
      <c r="CA17" s="27">
        <f t="shared" si="33"/>
        <v>0</v>
      </c>
      <c r="CB17" s="30" t="e">
        <f t="shared" si="34"/>
        <v>#DIV/0!</v>
      </c>
      <c r="CC17" s="30" t="str">
        <f t="shared" si="35"/>
        <v>REGULAR10</v>
      </c>
      <c r="CD17" s="27">
        <f t="shared" si="36"/>
        <v>0</v>
      </c>
      <c r="CE17" s="30" t="e">
        <f t="shared" si="37"/>
        <v>#DIV/0!</v>
      </c>
      <c r="CF17" s="30" t="str">
        <f t="shared" si="38"/>
        <v>SIN RESPUESTA10</v>
      </c>
      <c r="CG17" s="27">
        <f t="shared" si="39"/>
        <v>0</v>
      </c>
      <c r="CH17" s="30" t="e">
        <f t="shared" si="40"/>
        <v>#DIV/0!</v>
      </c>
      <c r="CI17" s="28">
        <f t="shared" si="41"/>
        <v>0</v>
      </c>
      <c r="CJ17" s="28" t="str">
        <f t="shared" si="42"/>
        <v>BUENO10</v>
      </c>
      <c r="CK17" s="27">
        <f t="shared" si="43"/>
        <v>0</v>
      </c>
      <c r="CL17" s="30" t="e">
        <f t="shared" si="58"/>
        <v>#DIV/0!</v>
      </c>
      <c r="CM17" s="30" t="str">
        <f t="shared" si="44"/>
        <v>EXCELENTE10</v>
      </c>
      <c r="CN17" s="27">
        <f t="shared" si="45"/>
        <v>0</v>
      </c>
      <c r="CO17" s="30" t="e">
        <f t="shared" si="46"/>
        <v>#DIV/0!</v>
      </c>
      <c r="CP17" s="30" t="str">
        <f t="shared" si="47"/>
        <v>MALO10</v>
      </c>
      <c r="CQ17" s="27">
        <f t="shared" si="48"/>
        <v>0</v>
      </c>
      <c r="CR17" s="30" t="e">
        <f t="shared" si="49"/>
        <v>#DIV/0!</v>
      </c>
      <c r="CS17" s="30" t="str">
        <f t="shared" si="50"/>
        <v>REGULAR10</v>
      </c>
      <c r="CT17" s="27">
        <f t="shared" si="51"/>
        <v>0</v>
      </c>
      <c r="CU17" s="30" t="e">
        <f t="shared" si="52"/>
        <v>#DIV/0!</v>
      </c>
      <c r="CV17" s="30" t="str">
        <f t="shared" si="53"/>
        <v>SIN RESPUESTA10</v>
      </c>
      <c r="CW17" s="27">
        <f t="shared" si="54"/>
        <v>0</v>
      </c>
      <c r="CX17" s="30" t="e">
        <f t="shared" si="59"/>
        <v>#DIV/0!</v>
      </c>
    </row>
    <row r="18" spans="2:102" customFormat="1" x14ac:dyDescent="0.25">
      <c r="B18" s="137">
        <v>83759</v>
      </c>
      <c r="C18" s="138">
        <v>55145</v>
      </c>
      <c r="D18" s="139">
        <v>42943</v>
      </c>
      <c r="E18" s="139">
        <v>43015</v>
      </c>
      <c r="F18" s="138">
        <v>43521684</v>
      </c>
      <c r="G18" s="138" t="s">
        <v>1323</v>
      </c>
      <c r="H18" s="138">
        <v>4484924</v>
      </c>
      <c r="I18" s="138"/>
      <c r="J18" s="138"/>
      <c r="K18" s="138" t="s">
        <v>1247</v>
      </c>
      <c r="L18" s="138" t="s">
        <v>107</v>
      </c>
      <c r="M18" s="138">
        <v>9</v>
      </c>
      <c r="N18" s="138"/>
      <c r="O18" s="139" t="s">
        <v>1799</v>
      </c>
      <c r="P18" s="138" t="s">
        <v>79</v>
      </c>
      <c r="Q18" s="138"/>
      <c r="R18" s="138">
        <v>1052941508262070</v>
      </c>
      <c r="S18" s="138"/>
      <c r="T18" s="138" t="s">
        <v>1260</v>
      </c>
      <c r="U18" s="138">
        <v>1</v>
      </c>
      <c r="V18" s="138" t="s">
        <v>86</v>
      </c>
      <c r="W18" s="139">
        <v>43025</v>
      </c>
      <c r="X18" s="142" t="s">
        <v>1826</v>
      </c>
      <c r="Y18" s="140">
        <v>205</v>
      </c>
      <c r="Z18" s="138" t="s">
        <v>2263</v>
      </c>
      <c r="AA18" s="138" t="s">
        <v>935</v>
      </c>
      <c r="AB18" s="138"/>
      <c r="AC18" s="138" t="s">
        <v>79</v>
      </c>
      <c r="AD18" s="138"/>
      <c r="AE18" s="138" t="s">
        <v>937</v>
      </c>
      <c r="AF18" s="138"/>
      <c r="AG18" s="138" t="s">
        <v>937</v>
      </c>
      <c r="AH18" s="138"/>
      <c r="AI18" s="138"/>
      <c r="AJ18" s="141"/>
      <c r="AK18" s="44"/>
      <c r="AL18" s="44"/>
      <c r="AO18" s="24"/>
      <c r="AP18" s="28" t="s">
        <v>1166</v>
      </c>
      <c r="AQ18" s="28">
        <f>+SUM(AQ9:AQ17)</f>
        <v>454</v>
      </c>
      <c r="AR18" s="28" t="str">
        <f t="shared" si="1"/>
        <v>BUENOTODAS</v>
      </c>
      <c r="AS18" s="28">
        <f>+SUM(AS9:AS17)</f>
        <v>38</v>
      </c>
      <c r="AT18" s="30">
        <f>+(AS18/($AS$18+$AV$18+$AY$18+$BB$18))</f>
        <v>0.2620689655172414</v>
      </c>
      <c r="AU18" s="30" t="str">
        <f t="shared" si="3"/>
        <v>EXCELENTETODAS</v>
      </c>
      <c r="AV18" s="28">
        <f>+SUM(AV9:AV17)</f>
        <v>107</v>
      </c>
      <c r="AW18" s="30">
        <f>+AV18/($AS$18+AV18+$AY$18+BB18)</f>
        <v>0.73793103448275865</v>
      </c>
      <c r="AX18" s="30" t="str">
        <f t="shared" si="6"/>
        <v>MALOTODAS</v>
      </c>
      <c r="AY18" s="28">
        <f>+SUM(AY9:AY17)</f>
        <v>0</v>
      </c>
      <c r="AZ18" s="30">
        <f>+AY18/($AS$18+$AV$18+$AY$18+BB18)</f>
        <v>0</v>
      </c>
      <c r="BA18" s="30" t="str">
        <f t="shared" si="9"/>
        <v>REGULARTODAS</v>
      </c>
      <c r="BB18" s="28">
        <f>+SUM(BB9:BB17)</f>
        <v>0</v>
      </c>
      <c r="BC18" s="30">
        <f>+BB18/($AS$18+$AV$18+$AY$18)</f>
        <v>0</v>
      </c>
      <c r="BD18" s="30" t="str">
        <f t="shared" si="12"/>
        <v>SIN RESPUESTATODAS</v>
      </c>
      <c r="BE18" s="28">
        <f>+SUM(BE9:BE17)</f>
        <v>0</v>
      </c>
      <c r="BF18" s="30">
        <f>+BE18/($AQ18)</f>
        <v>0</v>
      </c>
      <c r="BG18" s="30" t="str">
        <f>+$BH$8&amp;$AP18</f>
        <v>SITODAS</v>
      </c>
      <c r="BH18" s="28">
        <f>+SUM(BH9:BH17)</f>
        <v>145</v>
      </c>
      <c r="BI18" s="30">
        <f>+BH18/($BH$18+$BK$18)</f>
        <v>1</v>
      </c>
      <c r="BJ18" s="30" t="str">
        <f t="shared" si="17"/>
        <v>NOTODAS</v>
      </c>
      <c r="BK18" s="28">
        <f>+SUM(BK9:BK17)</f>
        <v>0</v>
      </c>
      <c r="BL18" s="30">
        <f>+BK18/($BH$18+$BK$18)</f>
        <v>0</v>
      </c>
      <c r="BM18" s="30" t="str">
        <f t="shared" si="20"/>
        <v>SIN RESPUESTATODAS</v>
      </c>
      <c r="BN18" s="28">
        <f>+SUM(BN9:BN17)</f>
        <v>0</v>
      </c>
      <c r="BO18" s="30">
        <f t="shared" ref="BO18" si="60">+BN18/$AQ18</f>
        <v>0</v>
      </c>
      <c r="BP18" s="30" t="str">
        <f t="shared" si="23"/>
        <v>N/STODAS</v>
      </c>
      <c r="BQ18" s="28">
        <f>+SUM(BQ9:BQ17)</f>
        <v>0</v>
      </c>
      <c r="BR18" s="30">
        <f t="shared" si="25"/>
        <v>0</v>
      </c>
      <c r="BS18" s="28">
        <f>+SUM(BS9:BS17)</f>
        <v>454</v>
      </c>
      <c r="BT18" s="28" t="str">
        <f t="shared" si="27"/>
        <v>BUENOTODAS</v>
      </c>
      <c r="BU18" s="28">
        <f>+SUM(BU9:BU17)</f>
        <v>45</v>
      </c>
      <c r="BV18" s="30">
        <f>+(BU18/($BU$18+$BX$18+$CA$18+$CD$18))</f>
        <v>0.31034482758620691</v>
      </c>
      <c r="BW18" s="30" t="str">
        <f t="shared" si="29"/>
        <v>EXCELENTETODAS</v>
      </c>
      <c r="BX18" s="28">
        <f>+SUM(BX9:BX17)</f>
        <v>96</v>
      </c>
      <c r="BY18" s="30">
        <f>+BX18/($BU$18+$BX$18+$CA$18+$CD$18)</f>
        <v>0.66206896551724137</v>
      </c>
      <c r="BZ18" s="30" t="str">
        <f t="shared" si="32"/>
        <v>MALOTODAS</v>
      </c>
      <c r="CA18" s="28">
        <f>+SUM(CA9:CA17)</f>
        <v>0</v>
      </c>
      <c r="CB18" s="30">
        <f>+CA18/($BU$18+$BX$18+$CA$18+$CD$18)</f>
        <v>0</v>
      </c>
      <c r="CC18" s="30" t="str">
        <f t="shared" si="35"/>
        <v>REGULARTODAS</v>
      </c>
      <c r="CD18" s="28">
        <f>+SUM(CD9:CD17)</f>
        <v>4</v>
      </c>
      <c r="CE18" s="30">
        <f>+CD18/($BU$18+$BX$18+$CA$18+$CD$18)</f>
        <v>2.7586206896551724E-2</v>
      </c>
      <c r="CF18" s="30" t="str">
        <f t="shared" si="38"/>
        <v>SIN RESPUESTATODAS</v>
      </c>
      <c r="CG18" s="28">
        <f>+SUM(CG9:CG17)</f>
        <v>0</v>
      </c>
      <c r="CH18" s="30">
        <f t="shared" si="40"/>
        <v>0</v>
      </c>
      <c r="CI18" s="28">
        <f>+SUM(CI9:CI17)</f>
        <v>454</v>
      </c>
      <c r="CJ18" s="28" t="str">
        <f t="shared" si="42"/>
        <v>BUENOTODAS</v>
      </c>
      <c r="CK18" s="28">
        <f>+SUM(CK9:CK17)</f>
        <v>54</v>
      </c>
      <c r="CL18" s="30">
        <f>+(CK18/($CK$18+$CN$18+$CQ$18+$CT$18))</f>
        <v>0.3724137931034483</v>
      </c>
      <c r="CM18" s="30" t="str">
        <f t="shared" si="44"/>
        <v>EXCELENTETODAS</v>
      </c>
      <c r="CN18" s="28">
        <f>+SUM(CN9:CN17)</f>
        <v>74</v>
      </c>
      <c r="CO18" s="30">
        <f>+CN18/($CK$18+$CN$18+$CQ$18+$CT$18)</f>
        <v>0.51034482758620692</v>
      </c>
      <c r="CP18" s="30" t="str">
        <f t="shared" si="47"/>
        <v>MALOTODAS</v>
      </c>
      <c r="CQ18" s="28">
        <f>+SUM(CQ9:CQ17)</f>
        <v>3</v>
      </c>
      <c r="CR18" s="30">
        <f>+CQ18/($CK$18+$CN$18+$CQ$18+$CT$18)</f>
        <v>2.0689655172413793E-2</v>
      </c>
      <c r="CS18" s="30" t="str">
        <f t="shared" si="50"/>
        <v>REGULARTODAS</v>
      </c>
      <c r="CT18" s="28">
        <f>+SUM(CT9:CT17)</f>
        <v>14</v>
      </c>
      <c r="CU18" s="30">
        <f>+CT18/($CK$18+$CN$18+$CT$18)</f>
        <v>9.8591549295774641E-2</v>
      </c>
      <c r="CV18" s="30" t="str">
        <f t="shared" si="53"/>
        <v>SIN RESPUESTATODAS</v>
      </c>
      <c r="CW18" s="28">
        <f>+SUM(CW9:CW17)</f>
        <v>0</v>
      </c>
      <c r="CX18" s="30">
        <f t="shared" si="59"/>
        <v>0</v>
      </c>
    </row>
    <row r="19" spans="2:102" customFormat="1" x14ac:dyDescent="0.25">
      <c r="B19" s="137">
        <v>83760</v>
      </c>
      <c r="C19" s="138">
        <v>56020</v>
      </c>
      <c r="D19" s="139">
        <v>42963</v>
      </c>
      <c r="E19" s="139">
        <v>43013</v>
      </c>
      <c r="F19" s="138" t="s">
        <v>1313</v>
      </c>
      <c r="G19" s="138" t="s">
        <v>1324</v>
      </c>
      <c r="H19" s="138">
        <v>4480410</v>
      </c>
      <c r="I19" s="138">
        <v>3618155</v>
      </c>
      <c r="J19" s="138"/>
      <c r="K19" s="138" t="s">
        <v>1247</v>
      </c>
      <c r="L19" s="138" t="s">
        <v>101</v>
      </c>
      <c r="M19" s="138">
        <v>9</v>
      </c>
      <c r="N19" s="138"/>
      <c r="O19" s="139" t="s">
        <v>1799</v>
      </c>
      <c r="P19" s="138"/>
      <c r="Q19" s="138"/>
      <c r="R19" s="138">
        <v>1056221508262090</v>
      </c>
      <c r="S19" s="138"/>
      <c r="T19" s="138" t="s">
        <v>1260</v>
      </c>
      <c r="U19" s="138">
        <v>1</v>
      </c>
      <c r="V19" s="138" t="s">
        <v>93</v>
      </c>
      <c r="W19" s="139">
        <v>43025</v>
      </c>
      <c r="X19" s="142" t="s">
        <v>1827</v>
      </c>
      <c r="Y19" s="140">
        <v>75</v>
      </c>
      <c r="Z19" s="138" t="s">
        <v>2266</v>
      </c>
      <c r="AA19" s="138"/>
      <c r="AB19" s="138"/>
      <c r="AC19" s="138"/>
      <c r="AD19" s="138"/>
      <c r="AE19" s="138"/>
      <c r="AF19" s="138"/>
      <c r="AG19" s="138"/>
      <c r="AH19" s="138"/>
      <c r="AI19" s="138"/>
      <c r="AJ19" s="141"/>
      <c r="AK19" s="44"/>
      <c r="AL19" s="44"/>
    </row>
    <row r="20" spans="2:102" customFormat="1" x14ac:dyDescent="0.25">
      <c r="B20" s="137">
        <v>83761</v>
      </c>
      <c r="C20" s="138">
        <v>56046</v>
      </c>
      <c r="D20" s="139">
        <v>42963</v>
      </c>
      <c r="E20" s="139">
        <v>43015</v>
      </c>
      <c r="F20" s="138" t="s">
        <v>1313</v>
      </c>
      <c r="G20" s="138" t="s">
        <v>1325</v>
      </c>
      <c r="H20" s="138">
        <v>4447628</v>
      </c>
      <c r="I20" s="138">
        <v>127</v>
      </c>
      <c r="J20" s="138">
        <v>3174290356</v>
      </c>
      <c r="K20" s="138" t="s">
        <v>1247</v>
      </c>
      <c r="L20" s="138" t="s">
        <v>101</v>
      </c>
      <c r="M20" s="138">
        <v>9</v>
      </c>
      <c r="N20" s="138"/>
      <c r="O20" s="139" t="s">
        <v>1799</v>
      </c>
      <c r="P20" s="138" t="s">
        <v>79</v>
      </c>
      <c r="Q20" s="138"/>
      <c r="R20" s="138">
        <v>1055421508262090</v>
      </c>
      <c r="S20" s="138"/>
      <c r="T20" s="138" t="s">
        <v>1260</v>
      </c>
      <c r="U20" s="138">
        <v>1</v>
      </c>
      <c r="V20" s="138" t="s">
        <v>86</v>
      </c>
      <c r="W20" s="139">
        <v>43025</v>
      </c>
      <c r="X20" s="142" t="s">
        <v>1828</v>
      </c>
      <c r="Y20" s="140">
        <v>158</v>
      </c>
      <c r="Z20" s="138" t="s">
        <v>1261</v>
      </c>
      <c r="AA20" s="138" t="s">
        <v>937</v>
      </c>
      <c r="AB20" s="138"/>
      <c r="AC20" s="138" t="s">
        <v>79</v>
      </c>
      <c r="AD20" s="138"/>
      <c r="AE20" s="138" t="s">
        <v>937</v>
      </c>
      <c r="AF20" s="138"/>
      <c r="AG20" s="138" t="s">
        <v>937</v>
      </c>
      <c r="AH20" s="138"/>
      <c r="AI20" s="138"/>
      <c r="AJ20" s="141"/>
      <c r="AK20" s="44"/>
      <c r="AL20" s="44"/>
    </row>
    <row r="21" spans="2:102" customFormat="1" x14ac:dyDescent="0.25">
      <c r="B21" s="137">
        <v>83762</v>
      </c>
      <c r="C21" s="138">
        <v>56056</v>
      </c>
      <c r="D21" s="139">
        <v>42963</v>
      </c>
      <c r="E21" s="139">
        <v>43013</v>
      </c>
      <c r="F21" s="138" t="s">
        <v>1313</v>
      </c>
      <c r="G21" s="138" t="s">
        <v>1326</v>
      </c>
      <c r="H21" s="138">
        <v>2684154</v>
      </c>
      <c r="I21" s="138"/>
      <c r="J21" s="138"/>
      <c r="K21" s="138" t="s">
        <v>1247</v>
      </c>
      <c r="L21" s="138" t="s">
        <v>110</v>
      </c>
      <c r="M21" s="138">
        <v>9</v>
      </c>
      <c r="N21" s="138"/>
      <c r="O21" s="139" t="s">
        <v>1799</v>
      </c>
      <c r="P21" s="138"/>
      <c r="Q21" s="138"/>
      <c r="R21" s="138">
        <v>1131951508262520</v>
      </c>
      <c r="S21" s="138"/>
      <c r="T21" s="138" t="s">
        <v>1260</v>
      </c>
      <c r="U21" s="138">
        <v>1</v>
      </c>
      <c r="V21" s="138" t="s">
        <v>59</v>
      </c>
      <c r="W21" s="139">
        <v>43025</v>
      </c>
      <c r="X21" s="142" t="s">
        <v>1828</v>
      </c>
      <c r="Y21" s="140">
        <v>525</v>
      </c>
      <c r="Z21" s="138" t="s">
        <v>2268</v>
      </c>
      <c r="AA21" s="138"/>
      <c r="AB21" s="138"/>
      <c r="AC21" s="138"/>
      <c r="AD21" s="138"/>
      <c r="AE21" s="138"/>
      <c r="AF21" s="138"/>
      <c r="AG21" s="138"/>
      <c r="AH21" s="138"/>
      <c r="AI21" s="138"/>
      <c r="AJ21" s="141"/>
      <c r="AK21" s="44"/>
      <c r="AL21" s="44"/>
    </row>
    <row r="22" spans="2:102" customFormat="1" x14ac:dyDescent="0.25">
      <c r="B22" s="137">
        <v>83763</v>
      </c>
      <c r="C22" s="138">
        <v>56114</v>
      </c>
      <c r="D22" s="139">
        <v>42965</v>
      </c>
      <c r="E22" s="139">
        <v>43011</v>
      </c>
      <c r="F22" s="138" t="s">
        <v>1313</v>
      </c>
      <c r="G22" s="138" t="s">
        <v>1327</v>
      </c>
      <c r="H22" s="138">
        <v>4444729</v>
      </c>
      <c r="I22" s="138"/>
      <c r="J22" s="138"/>
      <c r="K22" s="138" t="s">
        <v>1247</v>
      </c>
      <c r="L22" s="138" t="s">
        <v>105</v>
      </c>
      <c r="M22" s="138">
        <v>5</v>
      </c>
      <c r="N22" s="138" t="s">
        <v>1733</v>
      </c>
      <c r="O22" s="139" t="s">
        <v>1799</v>
      </c>
      <c r="P22" s="138" t="s">
        <v>79</v>
      </c>
      <c r="Q22" s="138"/>
      <c r="R22" s="138">
        <v>1090031508262280</v>
      </c>
      <c r="S22" s="138"/>
      <c r="T22" s="138" t="s">
        <v>1260</v>
      </c>
      <c r="U22" s="138">
        <v>1</v>
      </c>
      <c r="V22" s="138" t="s">
        <v>86</v>
      </c>
      <c r="W22" s="139">
        <v>43025</v>
      </c>
      <c r="X22" s="142" t="s">
        <v>1829</v>
      </c>
      <c r="Y22" s="140">
        <v>283</v>
      </c>
      <c r="Z22" s="138" t="s">
        <v>2265</v>
      </c>
      <c r="AA22" s="138" t="s">
        <v>935</v>
      </c>
      <c r="AB22" s="138"/>
      <c r="AC22" s="138" t="s">
        <v>79</v>
      </c>
      <c r="AD22" s="138"/>
      <c r="AE22" s="138" t="s">
        <v>935</v>
      </c>
      <c r="AF22" s="138"/>
      <c r="AG22" s="138" t="s">
        <v>937</v>
      </c>
      <c r="AH22" s="138"/>
      <c r="AI22" s="138" t="s">
        <v>2290</v>
      </c>
      <c r="AJ22" s="141"/>
      <c r="AK22" s="44"/>
      <c r="AL22" s="44"/>
    </row>
    <row r="23" spans="2:102" customFormat="1" x14ac:dyDescent="0.25">
      <c r="B23" s="137">
        <v>83764</v>
      </c>
      <c r="C23" s="138">
        <v>56163</v>
      </c>
      <c r="D23" s="139">
        <v>42966</v>
      </c>
      <c r="E23" s="139">
        <v>43015</v>
      </c>
      <c r="F23" s="138">
        <v>32540288</v>
      </c>
      <c r="G23" s="138" t="s">
        <v>1328</v>
      </c>
      <c r="H23" s="138">
        <v>2371068</v>
      </c>
      <c r="I23" s="138"/>
      <c r="J23" s="138"/>
      <c r="K23" s="138" t="s">
        <v>1247</v>
      </c>
      <c r="L23" s="138" t="s">
        <v>110</v>
      </c>
      <c r="M23" s="138">
        <v>9</v>
      </c>
      <c r="N23" s="138" t="s">
        <v>1734</v>
      </c>
      <c r="O23" s="139" t="s">
        <v>1799</v>
      </c>
      <c r="P23" s="138"/>
      <c r="Q23" s="138"/>
      <c r="R23" s="138">
        <v>1067751508262150</v>
      </c>
      <c r="S23" s="138"/>
      <c r="T23" s="138" t="s">
        <v>1260</v>
      </c>
      <c r="U23" s="138">
        <v>1</v>
      </c>
      <c r="V23" s="138" t="s">
        <v>90</v>
      </c>
      <c r="W23" s="139">
        <v>43025</v>
      </c>
      <c r="X23" s="142" t="s">
        <v>1830</v>
      </c>
      <c r="Y23" s="140">
        <v>146</v>
      </c>
      <c r="Z23" s="138" t="s">
        <v>2266</v>
      </c>
      <c r="AA23" s="138"/>
      <c r="AB23" s="138"/>
      <c r="AC23" s="138"/>
      <c r="AD23" s="138"/>
      <c r="AE23" s="138"/>
      <c r="AF23" s="138"/>
      <c r="AG23" s="138"/>
      <c r="AH23" s="138"/>
      <c r="AI23" s="138"/>
      <c r="AJ23" s="141"/>
      <c r="AK23" s="44"/>
      <c r="AL23" s="44"/>
    </row>
    <row r="24" spans="2:102" customFormat="1" x14ac:dyDescent="0.25">
      <c r="B24" s="137">
        <v>83765</v>
      </c>
      <c r="C24" s="138">
        <v>56177</v>
      </c>
      <c r="D24" s="139">
        <v>42969</v>
      </c>
      <c r="E24" s="139">
        <v>43015</v>
      </c>
      <c r="F24" s="138" t="s">
        <v>1313</v>
      </c>
      <c r="G24" s="138" t="s">
        <v>1329</v>
      </c>
      <c r="H24" s="138">
        <v>2857467</v>
      </c>
      <c r="I24" s="138">
        <v>3183546015</v>
      </c>
      <c r="J24" s="138"/>
      <c r="K24" s="138" t="s">
        <v>1247</v>
      </c>
      <c r="L24" s="138" t="s">
        <v>101</v>
      </c>
      <c r="M24" s="138">
        <v>9</v>
      </c>
      <c r="N24" s="138" t="s">
        <v>1735</v>
      </c>
      <c r="O24" s="139" t="s">
        <v>1799</v>
      </c>
      <c r="P24" s="138"/>
      <c r="Q24" s="138"/>
      <c r="R24" s="138">
        <v>1086581508262260</v>
      </c>
      <c r="S24" s="138"/>
      <c r="T24" s="138" t="s">
        <v>1260</v>
      </c>
      <c r="U24" s="138">
        <v>1</v>
      </c>
      <c r="V24" s="138" t="s">
        <v>93</v>
      </c>
      <c r="W24" s="139">
        <v>43025</v>
      </c>
      <c r="X24" s="142" t="s">
        <v>1831</v>
      </c>
      <c r="Y24" s="140">
        <v>229</v>
      </c>
      <c r="Z24" s="138" t="s">
        <v>2264</v>
      </c>
      <c r="AA24" s="138"/>
      <c r="AB24" s="138"/>
      <c r="AC24" s="138"/>
      <c r="AD24" s="138"/>
      <c r="AE24" s="138"/>
      <c r="AF24" s="138"/>
      <c r="AG24" s="138"/>
      <c r="AH24" s="138"/>
      <c r="AI24" s="138"/>
      <c r="AJ24" s="141"/>
      <c r="AK24" s="44"/>
      <c r="AL24" s="44"/>
    </row>
    <row r="25" spans="2:102" customFormat="1" x14ac:dyDescent="0.25">
      <c r="B25" s="137">
        <v>83766</v>
      </c>
      <c r="C25" s="138">
        <v>56180</v>
      </c>
      <c r="D25" s="139">
        <v>42969</v>
      </c>
      <c r="E25" s="139">
        <v>43017</v>
      </c>
      <c r="F25" s="138" t="s">
        <v>1313</v>
      </c>
      <c r="G25" s="138" t="s">
        <v>1330</v>
      </c>
      <c r="H25" s="138">
        <v>3656100</v>
      </c>
      <c r="I25" s="138"/>
      <c r="J25" s="138"/>
      <c r="K25" s="138" t="s">
        <v>1247</v>
      </c>
      <c r="L25" s="138" t="s">
        <v>101</v>
      </c>
      <c r="M25" s="138">
        <v>9</v>
      </c>
      <c r="N25" s="138"/>
      <c r="O25" s="139" t="s">
        <v>1799</v>
      </c>
      <c r="P25" s="138"/>
      <c r="Q25" s="138"/>
      <c r="R25" s="138">
        <v>1085551508262250</v>
      </c>
      <c r="S25" s="138"/>
      <c r="T25" s="138" t="s">
        <v>1260</v>
      </c>
      <c r="U25" s="138">
        <v>1</v>
      </c>
      <c r="V25" s="138" t="s">
        <v>59</v>
      </c>
      <c r="W25" s="139">
        <v>43025</v>
      </c>
      <c r="X25" s="142" t="s">
        <v>1832</v>
      </c>
      <c r="Y25" s="140">
        <v>115</v>
      </c>
      <c r="Z25" s="138" t="s">
        <v>1261</v>
      </c>
      <c r="AA25" s="138"/>
      <c r="AB25" s="138"/>
      <c r="AC25" s="138"/>
      <c r="AD25" s="138"/>
      <c r="AE25" s="138"/>
      <c r="AF25" s="138"/>
      <c r="AG25" s="138"/>
      <c r="AH25" s="138"/>
      <c r="AI25" s="138"/>
      <c r="AJ25" s="141"/>
      <c r="AK25" s="44"/>
      <c r="AL25" s="44"/>
    </row>
    <row r="26" spans="2:102" customFormat="1" x14ac:dyDescent="0.25">
      <c r="B26" s="137">
        <v>83767</v>
      </c>
      <c r="C26" s="138">
        <v>56242</v>
      </c>
      <c r="D26" s="139">
        <v>42969</v>
      </c>
      <c r="E26" s="139">
        <v>43011</v>
      </c>
      <c r="F26" s="138" t="s">
        <v>1313</v>
      </c>
      <c r="G26" s="138" t="s">
        <v>1331</v>
      </c>
      <c r="H26" s="138">
        <v>3216033</v>
      </c>
      <c r="I26" s="138"/>
      <c r="J26" s="138"/>
      <c r="K26" s="138" t="s">
        <v>1247</v>
      </c>
      <c r="L26" s="138" t="s">
        <v>105</v>
      </c>
      <c r="M26" s="138">
        <v>5</v>
      </c>
      <c r="N26" s="138"/>
      <c r="O26" s="139" t="s">
        <v>1799</v>
      </c>
      <c r="P26" s="138" t="s">
        <v>79</v>
      </c>
      <c r="Q26" s="138"/>
      <c r="R26" s="138">
        <v>1089731508262280</v>
      </c>
      <c r="S26" s="138"/>
      <c r="T26" s="138" t="s">
        <v>1260</v>
      </c>
      <c r="U26" s="138">
        <v>1</v>
      </c>
      <c r="V26" s="138" t="s">
        <v>86</v>
      </c>
      <c r="W26" s="139">
        <v>43025</v>
      </c>
      <c r="X26" s="142" t="s">
        <v>1833</v>
      </c>
      <c r="Y26" s="140">
        <v>173</v>
      </c>
      <c r="Z26" s="138" t="s">
        <v>2263</v>
      </c>
      <c r="AA26" s="138" t="s">
        <v>935</v>
      </c>
      <c r="AB26" s="138"/>
      <c r="AC26" s="138" t="s">
        <v>79</v>
      </c>
      <c r="AD26" s="138"/>
      <c r="AE26" s="138" t="s">
        <v>935</v>
      </c>
      <c r="AF26" s="138"/>
      <c r="AG26" s="138" t="s">
        <v>937</v>
      </c>
      <c r="AH26" s="138"/>
      <c r="AI26" s="138"/>
      <c r="AJ26" s="141"/>
      <c r="AK26" s="44"/>
      <c r="AL26" s="44"/>
    </row>
    <row r="27" spans="2:102" customFormat="1" x14ac:dyDescent="0.25">
      <c r="B27" s="137">
        <v>83768</v>
      </c>
      <c r="C27" s="138">
        <v>56285</v>
      </c>
      <c r="D27" s="139">
        <v>42970</v>
      </c>
      <c r="E27" s="139">
        <v>43013</v>
      </c>
      <c r="F27" s="138" t="s">
        <v>1313</v>
      </c>
      <c r="G27" s="138" t="s">
        <v>1332</v>
      </c>
      <c r="H27" s="138">
        <v>4447559</v>
      </c>
      <c r="I27" s="138">
        <v>2</v>
      </c>
      <c r="J27" s="138"/>
      <c r="K27" s="138" t="s">
        <v>1247</v>
      </c>
      <c r="L27" s="138" t="s">
        <v>1169</v>
      </c>
      <c r="M27" s="138">
        <v>5</v>
      </c>
      <c r="N27" s="138"/>
      <c r="O27" s="139" t="s">
        <v>1799</v>
      </c>
      <c r="P27" s="138"/>
      <c r="Q27" s="138"/>
      <c r="R27" s="138">
        <v>1095011508262310</v>
      </c>
      <c r="S27" s="138"/>
      <c r="T27" s="138" t="s">
        <v>1260</v>
      </c>
      <c r="U27" s="138">
        <v>1</v>
      </c>
      <c r="V27" s="138" t="s">
        <v>59</v>
      </c>
      <c r="W27" s="139">
        <v>43025</v>
      </c>
      <c r="X27" s="142" t="s">
        <v>1834</v>
      </c>
      <c r="Y27" s="140">
        <v>354</v>
      </c>
      <c r="Z27" s="138" t="s">
        <v>2266</v>
      </c>
      <c r="AA27" s="138"/>
      <c r="AB27" s="138"/>
      <c r="AC27" s="138"/>
      <c r="AD27" s="138"/>
      <c r="AE27" s="138"/>
      <c r="AF27" s="138"/>
      <c r="AG27" s="138"/>
      <c r="AH27" s="138"/>
      <c r="AI27" s="138"/>
      <c r="AJ27" s="141"/>
      <c r="AK27" s="44"/>
      <c r="AL27" s="44"/>
    </row>
    <row r="28" spans="2:102" customFormat="1" x14ac:dyDescent="0.25">
      <c r="B28" s="137">
        <v>83769</v>
      </c>
      <c r="C28" s="138">
        <v>56306</v>
      </c>
      <c r="D28" s="139">
        <v>42970</v>
      </c>
      <c r="E28" s="139">
        <v>43015</v>
      </c>
      <c r="F28" s="138" t="s">
        <v>1313</v>
      </c>
      <c r="G28" s="138" t="s">
        <v>1333</v>
      </c>
      <c r="H28" s="138">
        <v>4260990</v>
      </c>
      <c r="I28" s="138"/>
      <c r="J28" s="138"/>
      <c r="K28" s="138" t="s">
        <v>1247</v>
      </c>
      <c r="L28" s="138" t="s">
        <v>110</v>
      </c>
      <c r="M28" s="138">
        <v>9</v>
      </c>
      <c r="N28" s="138"/>
      <c r="O28" s="139" t="s">
        <v>1799</v>
      </c>
      <c r="P28" s="138"/>
      <c r="Q28" s="138"/>
      <c r="R28" s="138">
        <v>1104021508262360</v>
      </c>
      <c r="S28" s="138"/>
      <c r="T28" s="138" t="s">
        <v>1260</v>
      </c>
      <c r="U28" s="138">
        <v>1</v>
      </c>
      <c r="V28" s="138" t="s">
        <v>59</v>
      </c>
      <c r="W28" s="139">
        <v>43025</v>
      </c>
      <c r="X28" s="142" t="s">
        <v>1835</v>
      </c>
      <c r="Y28" s="140">
        <v>63</v>
      </c>
      <c r="Z28" s="138" t="s">
        <v>1261</v>
      </c>
      <c r="AA28" s="138"/>
      <c r="AB28" s="138"/>
      <c r="AC28" s="138"/>
      <c r="AD28" s="138"/>
      <c r="AE28" s="138"/>
      <c r="AF28" s="138"/>
      <c r="AG28" s="138"/>
      <c r="AH28" s="138"/>
      <c r="AI28" s="138"/>
      <c r="AJ28" s="141"/>
      <c r="AK28" s="44"/>
      <c r="AL28" s="44"/>
    </row>
    <row r="29" spans="2:102" customFormat="1" x14ac:dyDescent="0.25">
      <c r="B29" s="137">
        <v>83770</v>
      </c>
      <c r="C29" s="138">
        <v>56321</v>
      </c>
      <c r="D29" s="139">
        <v>42971</v>
      </c>
      <c r="E29" s="139">
        <v>43011</v>
      </c>
      <c r="F29" s="138" t="s">
        <v>1313</v>
      </c>
      <c r="G29" s="138" t="s">
        <v>1278</v>
      </c>
      <c r="H29" s="138">
        <v>2323144</v>
      </c>
      <c r="I29" s="138">
        <v>201</v>
      </c>
      <c r="J29" s="138"/>
      <c r="K29" s="138" t="s">
        <v>1247</v>
      </c>
      <c r="L29" s="138" t="s">
        <v>1239</v>
      </c>
      <c r="M29" s="138">
        <v>5</v>
      </c>
      <c r="N29" s="138"/>
      <c r="O29" s="139" t="s">
        <v>1799</v>
      </c>
      <c r="P29" s="138"/>
      <c r="Q29" s="138"/>
      <c r="R29" s="138">
        <v>1128781508262510</v>
      </c>
      <c r="S29" s="138"/>
      <c r="T29" s="138" t="s">
        <v>1260</v>
      </c>
      <c r="U29" s="138">
        <v>1</v>
      </c>
      <c r="V29" s="138" t="s">
        <v>59</v>
      </c>
      <c r="W29" s="139">
        <v>43025</v>
      </c>
      <c r="X29" s="142" t="s">
        <v>1836</v>
      </c>
      <c r="Y29" s="140">
        <v>246</v>
      </c>
      <c r="Z29" s="138" t="s">
        <v>2265</v>
      </c>
      <c r="AA29" s="138"/>
      <c r="AB29" s="138"/>
      <c r="AC29" s="138"/>
      <c r="AD29" s="138"/>
      <c r="AE29" s="138"/>
      <c r="AF29" s="138"/>
      <c r="AG29" s="138"/>
      <c r="AH29" s="138"/>
      <c r="AI29" s="138"/>
      <c r="AJ29" s="141"/>
      <c r="AK29" s="44"/>
      <c r="AL29" s="44"/>
    </row>
    <row r="30" spans="2:102" customFormat="1" x14ac:dyDescent="0.25">
      <c r="B30" s="137">
        <v>83771</v>
      </c>
      <c r="C30" s="138">
        <v>56378</v>
      </c>
      <c r="D30" s="139">
        <v>42972</v>
      </c>
      <c r="E30" s="139">
        <v>43011</v>
      </c>
      <c r="F30" s="138">
        <v>23483159</v>
      </c>
      <c r="G30" s="138" t="s">
        <v>1334</v>
      </c>
      <c r="H30" s="138">
        <v>3136514</v>
      </c>
      <c r="I30" s="138"/>
      <c r="J30" s="138"/>
      <c r="K30" s="138" t="s">
        <v>1247</v>
      </c>
      <c r="L30" s="138" t="s">
        <v>102</v>
      </c>
      <c r="M30" s="138">
        <v>5</v>
      </c>
      <c r="N30" s="138"/>
      <c r="O30" s="139" t="s">
        <v>1799</v>
      </c>
      <c r="P30" s="138"/>
      <c r="Q30" s="138"/>
      <c r="R30" s="138">
        <v>1116321508262430</v>
      </c>
      <c r="S30" s="138"/>
      <c r="T30" s="138" t="s">
        <v>1260</v>
      </c>
      <c r="U30" s="138">
        <v>1</v>
      </c>
      <c r="V30" s="138" t="s">
        <v>59</v>
      </c>
      <c r="W30" s="139">
        <v>43025</v>
      </c>
      <c r="X30" s="142" t="s">
        <v>1837</v>
      </c>
      <c r="Y30" s="140">
        <v>47</v>
      </c>
      <c r="Z30" s="138" t="s">
        <v>1261</v>
      </c>
      <c r="AA30" s="138"/>
      <c r="AB30" s="138"/>
      <c r="AC30" s="138"/>
      <c r="AD30" s="138"/>
      <c r="AE30" s="138"/>
      <c r="AF30" s="138"/>
      <c r="AG30" s="138"/>
      <c r="AH30" s="138"/>
      <c r="AI30" s="138"/>
      <c r="AJ30" s="141"/>
      <c r="AK30" s="44"/>
      <c r="AL30" s="44"/>
    </row>
    <row r="31" spans="2:102" customFormat="1" x14ac:dyDescent="0.25">
      <c r="B31" s="137">
        <v>83772</v>
      </c>
      <c r="C31" s="138">
        <v>56381</v>
      </c>
      <c r="D31" s="139">
        <v>42972</v>
      </c>
      <c r="E31" s="139">
        <v>43011</v>
      </c>
      <c r="F31" s="138">
        <v>70552240</v>
      </c>
      <c r="G31" s="138" t="s">
        <v>1335</v>
      </c>
      <c r="H31" s="138">
        <v>2508269</v>
      </c>
      <c r="I31" s="138">
        <v>3154007847</v>
      </c>
      <c r="J31" s="138"/>
      <c r="K31" s="138" t="s">
        <v>1247</v>
      </c>
      <c r="L31" s="138" t="s">
        <v>1169</v>
      </c>
      <c r="M31" s="138">
        <v>5</v>
      </c>
      <c r="N31" s="138" t="s">
        <v>1736</v>
      </c>
      <c r="O31" s="139" t="s">
        <v>1799</v>
      </c>
      <c r="P31" s="138"/>
      <c r="Q31" s="138"/>
      <c r="R31" s="138">
        <v>1118411508262450</v>
      </c>
      <c r="S31" s="138"/>
      <c r="T31" s="138" t="s">
        <v>1260</v>
      </c>
      <c r="U31" s="138">
        <v>1</v>
      </c>
      <c r="V31" s="138" t="s">
        <v>90</v>
      </c>
      <c r="W31" s="139">
        <v>43025</v>
      </c>
      <c r="X31" s="142" t="s">
        <v>1838</v>
      </c>
      <c r="Y31" s="140">
        <v>142</v>
      </c>
      <c r="Z31" s="138" t="s">
        <v>2263</v>
      </c>
      <c r="AA31" s="138"/>
      <c r="AB31" s="138"/>
      <c r="AC31" s="138"/>
      <c r="AD31" s="138"/>
      <c r="AE31" s="138"/>
      <c r="AF31" s="138"/>
      <c r="AG31" s="138"/>
      <c r="AH31" s="138"/>
      <c r="AI31" s="138"/>
      <c r="AJ31" s="141"/>
      <c r="AK31" s="44"/>
      <c r="AL31" s="44"/>
    </row>
    <row r="32" spans="2:102" customFormat="1" x14ac:dyDescent="0.25">
      <c r="B32" s="137">
        <v>83773</v>
      </c>
      <c r="C32" s="138">
        <v>56416</v>
      </c>
      <c r="D32" s="139">
        <v>42972</v>
      </c>
      <c r="E32" s="139">
        <v>43011</v>
      </c>
      <c r="F32" s="138">
        <v>42787477</v>
      </c>
      <c r="G32" s="138" t="s">
        <v>1336</v>
      </c>
      <c r="H32" s="138">
        <v>3322209</v>
      </c>
      <c r="I32" s="138">
        <v>3105440867</v>
      </c>
      <c r="J32" s="138"/>
      <c r="K32" s="138" t="s">
        <v>1247</v>
      </c>
      <c r="L32" s="138" t="s">
        <v>102</v>
      </c>
      <c r="M32" s="138">
        <v>5</v>
      </c>
      <c r="N32" s="138"/>
      <c r="O32" s="139" t="s">
        <v>1799</v>
      </c>
      <c r="P32" s="138"/>
      <c r="Q32" s="138"/>
      <c r="R32" s="138">
        <v>1125881508262490</v>
      </c>
      <c r="S32" s="138"/>
      <c r="T32" s="138" t="s">
        <v>1260</v>
      </c>
      <c r="U32" s="138">
        <v>1</v>
      </c>
      <c r="V32" s="138" t="s">
        <v>59</v>
      </c>
      <c r="W32" s="139">
        <v>43025</v>
      </c>
      <c r="X32" s="142" t="s">
        <v>1839</v>
      </c>
      <c r="Y32" s="140">
        <v>250</v>
      </c>
      <c r="Z32" s="138" t="s">
        <v>2264</v>
      </c>
      <c r="AA32" s="138"/>
      <c r="AB32" s="138"/>
      <c r="AC32" s="138"/>
      <c r="AD32" s="138"/>
      <c r="AE32" s="138"/>
      <c r="AF32" s="138"/>
      <c r="AG32" s="138"/>
      <c r="AH32" s="138"/>
      <c r="AI32" s="138"/>
      <c r="AJ32" s="141"/>
      <c r="AK32" s="44"/>
      <c r="AL32" s="44"/>
    </row>
    <row r="33" spans="2:38" customFormat="1" x14ac:dyDescent="0.25">
      <c r="B33" s="137">
        <v>83774</v>
      </c>
      <c r="C33" s="138">
        <v>56452</v>
      </c>
      <c r="D33" s="139">
        <v>42975</v>
      </c>
      <c r="E33" s="139">
        <v>43010</v>
      </c>
      <c r="F33" s="138" t="s">
        <v>1313</v>
      </c>
      <c r="G33" s="138" t="s">
        <v>1279</v>
      </c>
      <c r="H33" s="138">
        <v>3172417</v>
      </c>
      <c r="I33" s="138"/>
      <c r="J33" s="138"/>
      <c r="K33" s="138" t="s">
        <v>1247</v>
      </c>
      <c r="L33" s="138" t="s">
        <v>1239</v>
      </c>
      <c r="M33" s="138">
        <v>5</v>
      </c>
      <c r="N33" s="138"/>
      <c r="O33" s="139" t="s">
        <v>1799</v>
      </c>
      <c r="P33" s="138"/>
      <c r="Q33" s="138"/>
      <c r="R33" s="138">
        <v>1123771508262480</v>
      </c>
      <c r="S33" s="138"/>
      <c r="T33" s="138" t="s">
        <v>1260</v>
      </c>
      <c r="U33" s="138">
        <v>1</v>
      </c>
      <c r="V33" s="138" t="s">
        <v>59</v>
      </c>
      <c r="W33" s="139">
        <v>43025</v>
      </c>
      <c r="X33" s="142" t="s">
        <v>1840</v>
      </c>
      <c r="Y33" s="140">
        <v>55</v>
      </c>
      <c r="Z33" s="138" t="s">
        <v>1261</v>
      </c>
      <c r="AA33" s="138"/>
      <c r="AB33" s="138"/>
      <c r="AC33" s="138"/>
      <c r="AD33" s="138"/>
      <c r="AE33" s="138"/>
      <c r="AF33" s="138"/>
      <c r="AG33" s="138"/>
      <c r="AH33" s="138"/>
      <c r="AI33" s="138"/>
      <c r="AJ33" s="141"/>
      <c r="AK33" s="44"/>
      <c r="AL33" s="44"/>
    </row>
    <row r="34" spans="2:38" customFormat="1" x14ac:dyDescent="0.25">
      <c r="B34" s="137">
        <v>83775</v>
      </c>
      <c r="C34" s="138">
        <v>56481</v>
      </c>
      <c r="D34" s="139">
        <v>42975</v>
      </c>
      <c r="E34" s="139">
        <v>43011</v>
      </c>
      <c r="F34" s="138">
        <v>43702122</v>
      </c>
      <c r="G34" s="138" t="s">
        <v>1337</v>
      </c>
      <c r="H34" s="138">
        <v>3110720</v>
      </c>
      <c r="I34" s="138"/>
      <c r="J34" s="138"/>
      <c r="K34" s="138" t="s">
        <v>1247</v>
      </c>
      <c r="L34" s="138" t="s">
        <v>102</v>
      </c>
      <c r="M34" s="138">
        <v>5</v>
      </c>
      <c r="N34" s="138" t="s">
        <v>1737</v>
      </c>
      <c r="O34" s="139" t="s">
        <v>1799</v>
      </c>
      <c r="P34" s="138"/>
      <c r="Q34" s="138"/>
      <c r="R34" s="138">
        <v>1134741508262540</v>
      </c>
      <c r="S34" s="138"/>
      <c r="T34" s="138" t="s">
        <v>1260</v>
      </c>
      <c r="U34" s="138">
        <v>1</v>
      </c>
      <c r="V34" s="138" t="s">
        <v>93</v>
      </c>
      <c r="W34" s="139">
        <v>43025</v>
      </c>
      <c r="X34" s="142" t="s">
        <v>1841</v>
      </c>
      <c r="Y34" s="140">
        <v>89</v>
      </c>
      <c r="Z34" s="138" t="s">
        <v>1261</v>
      </c>
      <c r="AA34" s="138"/>
      <c r="AB34" s="138"/>
      <c r="AC34" s="138"/>
      <c r="AD34" s="138"/>
      <c r="AE34" s="138"/>
      <c r="AF34" s="138"/>
      <c r="AG34" s="138"/>
      <c r="AH34" s="138"/>
      <c r="AI34" s="138"/>
      <c r="AJ34" s="141"/>
      <c r="AK34" s="44"/>
      <c r="AL34" s="44"/>
    </row>
    <row r="35" spans="2:38" customFormat="1" x14ac:dyDescent="0.25">
      <c r="B35" s="137">
        <v>83776</v>
      </c>
      <c r="C35" s="138">
        <v>56490</v>
      </c>
      <c r="D35" s="139">
        <v>42975</v>
      </c>
      <c r="E35" s="139">
        <v>43013</v>
      </c>
      <c r="F35" s="138" t="s">
        <v>1313</v>
      </c>
      <c r="G35" s="138" t="s">
        <v>1338</v>
      </c>
      <c r="H35" s="138">
        <v>4441800</v>
      </c>
      <c r="I35" s="138">
        <v>2324</v>
      </c>
      <c r="J35" s="138"/>
      <c r="K35" s="138" t="s">
        <v>1247</v>
      </c>
      <c r="L35" s="138" t="s">
        <v>101</v>
      </c>
      <c r="M35" s="138">
        <v>9</v>
      </c>
      <c r="N35" s="138"/>
      <c r="O35" s="139" t="s">
        <v>1799</v>
      </c>
      <c r="P35" s="138" t="s">
        <v>79</v>
      </c>
      <c r="Q35" s="138"/>
      <c r="R35" s="138">
        <v>1144801508262590</v>
      </c>
      <c r="S35" s="138"/>
      <c r="T35" s="138" t="s">
        <v>1260</v>
      </c>
      <c r="U35" s="138">
        <v>1</v>
      </c>
      <c r="V35" s="138" t="s">
        <v>86</v>
      </c>
      <c r="W35" s="139">
        <v>43025</v>
      </c>
      <c r="X35" s="142" t="s">
        <v>1842</v>
      </c>
      <c r="Y35" s="140">
        <v>197</v>
      </c>
      <c r="Z35" s="138" t="s">
        <v>2263</v>
      </c>
      <c r="AA35" s="138" t="s">
        <v>935</v>
      </c>
      <c r="AB35" s="138"/>
      <c r="AC35" s="138" t="s">
        <v>79</v>
      </c>
      <c r="AD35" s="138"/>
      <c r="AE35" s="138" t="s">
        <v>935</v>
      </c>
      <c r="AF35" s="138"/>
      <c r="AG35" s="138" t="s">
        <v>937</v>
      </c>
      <c r="AH35" s="138"/>
      <c r="AI35" s="138"/>
      <c r="AJ35" s="141"/>
      <c r="AK35" s="44"/>
      <c r="AL35" s="44"/>
    </row>
    <row r="36" spans="2:38" customFormat="1" x14ac:dyDescent="0.25">
      <c r="B36" s="137">
        <v>83777</v>
      </c>
      <c r="C36" s="138">
        <v>56559</v>
      </c>
      <c r="D36" s="139">
        <v>42976</v>
      </c>
      <c r="E36" s="139">
        <v>43011</v>
      </c>
      <c r="F36" s="138" t="s">
        <v>1313</v>
      </c>
      <c r="G36" s="138" t="s">
        <v>1339</v>
      </c>
      <c r="H36" s="138">
        <v>4936800</v>
      </c>
      <c r="I36" s="138">
        <v>112512</v>
      </c>
      <c r="J36" s="138"/>
      <c r="K36" s="138" t="s">
        <v>1247</v>
      </c>
      <c r="L36" s="138" t="s">
        <v>1239</v>
      </c>
      <c r="M36" s="138">
        <v>5</v>
      </c>
      <c r="N36" s="138"/>
      <c r="O36" s="139" t="s">
        <v>1799</v>
      </c>
      <c r="P36" s="138"/>
      <c r="Q36" s="138"/>
      <c r="R36" s="138">
        <v>1152271508262640</v>
      </c>
      <c r="S36" s="138"/>
      <c r="T36" s="138" t="s">
        <v>1260</v>
      </c>
      <c r="U36" s="138">
        <v>1</v>
      </c>
      <c r="V36" s="138" t="s">
        <v>59</v>
      </c>
      <c r="W36" s="139">
        <v>43025</v>
      </c>
      <c r="X36" s="142" t="s">
        <v>1843</v>
      </c>
      <c r="Y36" s="140">
        <v>268</v>
      </c>
      <c r="Z36" s="138" t="s">
        <v>2268</v>
      </c>
      <c r="AA36" s="138"/>
      <c r="AB36" s="138"/>
      <c r="AC36" s="138"/>
      <c r="AD36" s="138"/>
      <c r="AE36" s="138"/>
      <c r="AF36" s="138"/>
      <c r="AG36" s="138"/>
      <c r="AH36" s="138"/>
      <c r="AI36" s="138"/>
      <c r="AJ36" s="141"/>
      <c r="AK36" s="44"/>
      <c r="AL36" s="44"/>
    </row>
    <row r="37" spans="2:38" customFormat="1" x14ac:dyDescent="0.25">
      <c r="B37" s="137">
        <v>83778</v>
      </c>
      <c r="C37" s="138">
        <v>56596</v>
      </c>
      <c r="D37" s="139">
        <v>42977</v>
      </c>
      <c r="E37" s="139">
        <v>43015</v>
      </c>
      <c r="F37" s="138" t="s">
        <v>1313</v>
      </c>
      <c r="G37" s="138" t="s">
        <v>1286</v>
      </c>
      <c r="H37" s="138">
        <v>3549955</v>
      </c>
      <c r="I37" s="138"/>
      <c r="J37" s="138"/>
      <c r="K37" s="138" t="s">
        <v>1247</v>
      </c>
      <c r="L37" s="138" t="s">
        <v>101</v>
      </c>
      <c r="M37" s="138">
        <v>5</v>
      </c>
      <c r="N37" s="138"/>
      <c r="O37" s="139" t="s">
        <v>1799</v>
      </c>
      <c r="P37" s="138"/>
      <c r="Q37" s="138"/>
      <c r="R37" s="138">
        <v>1151021508262630</v>
      </c>
      <c r="S37" s="138"/>
      <c r="T37" s="138" t="s">
        <v>1260</v>
      </c>
      <c r="U37" s="138">
        <v>1</v>
      </c>
      <c r="V37" s="138" t="s">
        <v>59</v>
      </c>
      <c r="W37" s="139">
        <v>43025</v>
      </c>
      <c r="X37" s="142" t="s">
        <v>1311</v>
      </c>
      <c r="Y37" s="140">
        <v>49</v>
      </c>
      <c r="Z37" s="138" t="s">
        <v>1261</v>
      </c>
      <c r="AA37" s="138"/>
      <c r="AB37" s="138"/>
      <c r="AC37" s="138"/>
      <c r="AD37" s="138"/>
      <c r="AE37" s="138"/>
      <c r="AF37" s="138"/>
      <c r="AG37" s="138"/>
      <c r="AH37" s="138"/>
      <c r="AI37" s="138"/>
      <c r="AJ37" s="141"/>
      <c r="AK37" s="44"/>
      <c r="AL37" s="44"/>
    </row>
    <row r="38" spans="2:38" customFormat="1" x14ac:dyDescent="0.25">
      <c r="B38" s="137">
        <v>83779</v>
      </c>
      <c r="C38" s="138">
        <v>56600</v>
      </c>
      <c r="D38" s="139">
        <v>42977</v>
      </c>
      <c r="E38" s="139">
        <v>43011</v>
      </c>
      <c r="F38" s="138">
        <v>32424969</v>
      </c>
      <c r="G38" s="138" t="s">
        <v>1340</v>
      </c>
      <c r="H38" s="138">
        <v>5086151</v>
      </c>
      <c r="I38" s="138"/>
      <c r="J38" s="138"/>
      <c r="K38" s="138" t="s">
        <v>1247</v>
      </c>
      <c r="L38" s="138" t="s">
        <v>102</v>
      </c>
      <c r="M38" s="138">
        <v>5</v>
      </c>
      <c r="N38" s="138"/>
      <c r="O38" s="139" t="s">
        <v>1799</v>
      </c>
      <c r="P38" s="138"/>
      <c r="Q38" s="138"/>
      <c r="R38" s="138">
        <v>1028221508262810</v>
      </c>
      <c r="S38" s="138"/>
      <c r="T38" s="138" t="s">
        <v>1260</v>
      </c>
      <c r="U38" s="138">
        <v>1</v>
      </c>
      <c r="V38" s="138" t="s">
        <v>59</v>
      </c>
      <c r="W38" s="139">
        <v>43025</v>
      </c>
      <c r="X38" s="142" t="s">
        <v>1844</v>
      </c>
      <c r="Y38" s="140">
        <v>203</v>
      </c>
      <c r="Z38" s="138" t="s">
        <v>2266</v>
      </c>
      <c r="AA38" s="138"/>
      <c r="AB38" s="138"/>
      <c r="AC38" s="138"/>
      <c r="AD38" s="138"/>
      <c r="AE38" s="138"/>
      <c r="AF38" s="138"/>
      <c r="AG38" s="138"/>
      <c r="AH38" s="138"/>
      <c r="AI38" s="138"/>
      <c r="AJ38" s="141"/>
      <c r="AK38" s="44"/>
      <c r="AL38" s="44"/>
    </row>
    <row r="39" spans="2:38" customFormat="1" x14ac:dyDescent="0.25">
      <c r="B39" s="137">
        <v>83780</v>
      </c>
      <c r="C39" s="138">
        <v>56659</v>
      </c>
      <c r="D39" s="139">
        <v>42979</v>
      </c>
      <c r="E39" s="139">
        <v>43011</v>
      </c>
      <c r="F39" s="138" t="s">
        <v>1313</v>
      </c>
      <c r="G39" s="138" t="s">
        <v>1341</v>
      </c>
      <c r="H39" s="138">
        <v>3122552</v>
      </c>
      <c r="I39" s="138">
        <v>3108985722</v>
      </c>
      <c r="J39" s="138"/>
      <c r="K39" s="138" t="s">
        <v>1247</v>
      </c>
      <c r="L39" s="138" t="s">
        <v>102</v>
      </c>
      <c r="M39" s="138">
        <v>5</v>
      </c>
      <c r="N39" s="138" t="s">
        <v>1738</v>
      </c>
      <c r="O39" s="139" t="s">
        <v>1799</v>
      </c>
      <c r="P39" s="138"/>
      <c r="Q39" s="138"/>
      <c r="R39" s="138" t="s">
        <v>1817</v>
      </c>
      <c r="S39" s="138"/>
      <c r="T39" s="138" t="s">
        <v>1260</v>
      </c>
      <c r="U39" s="138">
        <v>1</v>
      </c>
      <c r="V39" s="138" t="s">
        <v>93</v>
      </c>
      <c r="W39" s="139">
        <v>43025</v>
      </c>
      <c r="X39" s="142" t="s">
        <v>1845</v>
      </c>
      <c r="Y39" s="140">
        <v>269</v>
      </c>
      <c r="Z39" s="138" t="s">
        <v>2265</v>
      </c>
      <c r="AA39" s="138"/>
      <c r="AB39" s="138"/>
      <c r="AC39" s="138"/>
      <c r="AD39" s="138"/>
      <c r="AE39" s="138"/>
      <c r="AF39" s="138"/>
      <c r="AG39" s="138"/>
      <c r="AH39" s="138"/>
      <c r="AI39" s="138"/>
      <c r="AJ39" s="141"/>
      <c r="AK39" s="44"/>
      <c r="AL39" s="44"/>
    </row>
    <row r="40" spans="2:38" customFormat="1" x14ac:dyDescent="0.25">
      <c r="B40" s="137">
        <v>83781</v>
      </c>
      <c r="C40" s="138">
        <v>56666</v>
      </c>
      <c r="D40" s="139">
        <v>42979</v>
      </c>
      <c r="E40" s="139">
        <v>43015</v>
      </c>
      <c r="F40" s="138" t="s">
        <v>1313</v>
      </c>
      <c r="G40" s="138" t="s">
        <v>1342</v>
      </c>
      <c r="H40" s="138">
        <v>2222495</v>
      </c>
      <c r="I40" s="138"/>
      <c r="J40" s="138"/>
      <c r="K40" s="138" t="s">
        <v>1247</v>
      </c>
      <c r="L40" s="138" t="s">
        <v>107</v>
      </c>
      <c r="M40" s="138">
        <v>9</v>
      </c>
      <c r="N40" s="138"/>
      <c r="O40" s="139" t="s">
        <v>1799</v>
      </c>
      <c r="P40" s="138"/>
      <c r="Q40" s="138"/>
      <c r="R40" s="138">
        <v>1006221508262680</v>
      </c>
      <c r="S40" s="138"/>
      <c r="T40" s="138" t="s">
        <v>1260</v>
      </c>
      <c r="U40" s="138">
        <v>1</v>
      </c>
      <c r="V40" s="138" t="s">
        <v>59</v>
      </c>
      <c r="W40" s="139">
        <v>43025</v>
      </c>
      <c r="X40" s="142" t="s">
        <v>1846</v>
      </c>
      <c r="Y40" s="140">
        <v>47</v>
      </c>
      <c r="Z40" s="138" t="s">
        <v>1261</v>
      </c>
      <c r="AA40" s="138"/>
      <c r="AB40" s="138"/>
      <c r="AC40" s="138"/>
      <c r="AD40" s="138"/>
      <c r="AE40" s="138"/>
      <c r="AF40" s="138"/>
      <c r="AG40" s="138"/>
      <c r="AH40" s="138"/>
      <c r="AI40" s="138"/>
      <c r="AJ40" s="141"/>
      <c r="AK40" s="44"/>
      <c r="AL40" s="44"/>
    </row>
    <row r="41" spans="2:38" customFormat="1" x14ac:dyDescent="0.25">
      <c r="B41" s="137">
        <v>83782</v>
      </c>
      <c r="C41" s="138">
        <v>56688</v>
      </c>
      <c r="D41" s="139">
        <v>42979</v>
      </c>
      <c r="E41" s="139">
        <v>43015</v>
      </c>
      <c r="F41" s="138" t="s">
        <v>1313</v>
      </c>
      <c r="G41" s="138" t="s">
        <v>1343</v>
      </c>
      <c r="H41" s="138">
        <v>2619500</v>
      </c>
      <c r="I41" s="138">
        <v>8798</v>
      </c>
      <c r="J41" s="138"/>
      <c r="K41" s="138" t="s">
        <v>1247</v>
      </c>
      <c r="L41" s="138" t="s">
        <v>101</v>
      </c>
      <c r="M41" s="138">
        <v>5</v>
      </c>
      <c r="N41" s="138"/>
      <c r="O41" s="139" t="s">
        <v>1799</v>
      </c>
      <c r="P41" s="138"/>
      <c r="Q41" s="138"/>
      <c r="R41" s="138">
        <v>1014191508262730</v>
      </c>
      <c r="S41" s="138"/>
      <c r="T41" s="138" t="s">
        <v>1260</v>
      </c>
      <c r="U41" s="138">
        <v>1</v>
      </c>
      <c r="V41" s="138" t="s">
        <v>59</v>
      </c>
      <c r="W41" s="139">
        <v>43025</v>
      </c>
      <c r="X41" s="142" t="s">
        <v>1847</v>
      </c>
      <c r="Y41" s="140">
        <v>270</v>
      </c>
      <c r="Z41" s="138" t="s">
        <v>2264</v>
      </c>
      <c r="AA41" s="138"/>
      <c r="AB41" s="138"/>
      <c r="AC41" s="138"/>
      <c r="AD41" s="138"/>
      <c r="AE41" s="138"/>
      <c r="AF41" s="138"/>
      <c r="AG41" s="138"/>
      <c r="AH41" s="138"/>
      <c r="AI41" s="138"/>
      <c r="AJ41" s="141"/>
      <c r="AK41" s="44"/>
      <c r="AL41" s="44"/>
    </row>
    <row r="42" spans="2:38" customFormat="1" x14ac:dyDescent="0.25">
      <c r="B42" s="137">
        <v>83783</v>
      </c>
      <c r="C42" s="138">
        <v>56728</v>
      </c>
      <c r="D42" s="139">
        <v>42982</v>
      </c>
      <c r="E42" s="139">
        <v>43015</v>
      </c>
      <c r="F42" s="138">
        <v>16220949</v>
      </c>
      <c r="G42" s="138" t="s">
        <v>1344</v>
      </c>
      <c r="H42" s="138">
        <v>4811221</v>
      </c>
      <c r="I42" s="138">
        <v>112</v>
      </c>
      <c r="J42" s="138"/>
      <c r="K42" s="138" t="s">
        <v>1247</v>
      </c>
      <c r="L42" s="138" t="s">
        <v>101</v>
      </c>
      <c r="M42" s="138">
        <v>9</v>
      </c>
      <c r="N42" s="138"/>
      <c r="O42" s="139" t="s">
        <v>1799</v>
      </c>
      <c r="P42" s="138"/>
      <c r="Q42" s="138"/>
      <c r="R42" s="138">
        <v>1014371508262730</v>
      </c>
      <c r="S42" s="138"/>
      <c r="T42" s="138" t="s">
        <v>1260</v>
      </c>
      <c r="U42" s="138">
        <v>1</v>
      </c>
      <c r="V42" s="138" t="s">
        <v>93</v>
      </c>
      <c r="W42" s="139">
        <v>43025</v>
      </c>
      <c r="X42" s="142" t="s">
        <v>1848</v>
      </c>
      <c r="Y42" s="140">
        <v>50</v>
      </c>
      <c r="Z42" s="138" t="s">
        <v>1261</v>
      </c>
      <c r="AA42" s="138"/>
      <c r="AB42" s="138"/>
      <c r="AC42" s="138"/>
      <c r="AD42" s="138"/>
      <c r="AE42" s="138"/>
      <c r="AF42" s="138"/>
      <c r="AG42" s="138"/>
      <c r="AH42" s="138"/>
      <c r="AI42" s="138"/>
      <c r="AJ42" s="141"/>
      <c r="AK42" s="44"/>
      <c r="AL42" s="44"/>
    </row>
    <row r="43" spans="2:38" customFormat="1" x14ac:dyDescent="0.25">
      <c r="B43" s="137">
        <v>83784</v>
      </c>
      <c r="C43" s="138">
        <v>56745</v>
      </c>
      <c r="D43" s="139">
        <v>42982</v>
      </c>
      <c r="E43" s="139">
        <v>43015</v>
      </c>
      <c r="F43" s="138" t="s">
        <v>1313</v>
      </c>
      <c r="G43" s="138" t="s">
        <v>1303</v>
      </c>
      <c r="H43" s="138">
        <v>4481618</v>
      </c>
      <c r="I43" s="138">
        <v>325</v>
      </c>
      <c r="J43" s="138"/>
      <c r="K43" s="138" t="s">
        <v>1247</v>
      </c>
      <c r="L43" s="138" t="s">
        <v>101</v>
      </c>
      <c r="M43" s="138">
        <v>9</v>
      </c>
      <c r="N43" s="138"/>
      <c r="O43" s="139" t="s">
        <v>1799</v>
      </c>
      <c r="P43" s="138"/>
      <c r="Q43" s="138"/>
      <c r="R43" s="138">
        <v>1023741508262790</v>
      </c>
      <c r="S43" s="138"/>
      <c r="T43" s="138" t="s">
        <v>1260</v>
      </c>
      <c r="U43" s="138">
        <v>1</v>
      </c>
      <c r="V43" s="138" t="s">
        <v>59</v>
      </c>
      <c r="W43" s="139">
        <v>43025</v>
      </c>
      <c r="X43" s="142" t="s">
        <v>1849</v>
      </c>
      <c r="Y43" s="140">
        <v>74</v>
      </c>
      <c r="Z43" s="138" t="s">
        <v>1261</v>
      </c>
      <c r="AA43" s="138"/>
      <c r="AB43" s="138"/>
      <c r="AC43" s="138"/>
      <c r="AD43" s="138"/>
      <c r="AE43" s="138"/>
      <c r="AF43" s="138"/>
      <c r="AG43" s="138"/>
      <c r="AH43" s="138"/>
      <c r="AI43" s="138"/>
      <c r="AJ43" s="141"/>
      <c r="AK43" s="44"/>
      <c r="AL43" s="44"/>
    </row>
    <row r="44" spans="2:38" customFormat="1" x14ac:dyDescent="0.25">
      <c r="B44" s="137">
        <v>83785</v>
      </c>
      <c r="C44" s="138">
        <v>56748</v>
      </c>
      <c r="D44" s="139">
        <v>42982</v>
      </c>
      <c r="E44" s="139">
        <v>43011</v>
      </c>
      <c r="F44" s="138" t="s">
        <v>1313</v>
      </c>
      <c r="G44" s="138" t="s">
        <v>1345</v>
      </c>
      <c r="H44" s="138">
        <v>3159000</v>
      </c>
      <c r="I44" s="138">
        <v>8900</v>
      </c>
      <c r="J44" s="138"/>
      <c r="K44" s="138" t="s">
        <v>1247</v>
      </c>
      <c r="L44" s="138" t="s">
        <v>102</v>
      </c>
      <c r="M44" s="138">
        <v>5</v>
      </c>
      <c r="N44" s="138" t="s">
        <v>1739</v>
      </c>
      <c r="O44" s="139" t="s">
        <v>1799</v>
      </c>
      <c r="P44" s="138"/>
      <c r="Q44" s="138"/>
      <c r="R44" s="138">
        <v>1025061508262790</v>
      </c>
      <c r="S44" s="138"/>
      <c r="T44" s="138" t="s">
        <v>1260</v>
      </c>
      <c r="U44" s="138">
        <v>1</v>
      </c>
      <c r="V44" s="138" t="s">
        <v>93</v>
      </c>
      <c r="W44" s="139">
        <v>43025</v>
      </c>
      <c r="X44" s="142" t="s">
        <v>1850</v>
      </c>
      <c r="Y44" s="140">
        <v>136</v>
      </c>
      <c r="Z44" s="138" t="s">
        <v>2263</v>
      </c>
      <c r="AA44" s="138"/>
      <c r="AB44" s="138"/>
      <c r="AC44" s="138"/>
      <c r="AD44" s="138"/>
      <c r="AE44" s="138"/>
      <c r="AF44" s="138"/>
      <c r="AG44" s="138"/>
      <c r="AH44" s="138"/>
      <c r="AI44" s="138"/>
      <c r="AJ44" s="141"/>
      <c r="AK44" s="44"/>
      <c r="AL44" s="44"/>
    </row>
    <row r="45" spans="2:38" customFormat="1" x14ac:dyDescent="0.25">
      <c r="B45" s="137">
        <v>83786</v>
      </c>
      <c r="C45" s="138">
        <v>56778</v>
      </c>
      <c r="D45" s="139">
        <v>42983</v>
      </c>
      <c r="E45" s="139">
        <v>43015</v>
      </c>
      <c r="F45" s="138" t="s">
        <v>1313</v>
      </c>
      <c r="G45" s="138" t="s">
        <v>1346</v>
      </c>
      <c r="H45" s="138">
        <v>4418383</v>
      </c>
      <c r="I45" s="138"/>
      <c r="J45" s="138"/>
      <c r="K45" s="138" t="s">
        <v>1247</v>
      </c>
      <c r="L45" s="138" t="s">
        <v>101</v>
      </c>
      <c r="M45" s="138">
        <v>9</v>
      </c>
      <c r="N45" s="138"/>
      <c r="O45" s="139" t="s">
        <v>1799</v>
      </c>
      <c r="P45" s="138" t="s">
        <v>79</v>
      </c>
      <c r="Q45" s="138"/>
      <c r="R45" s="138">
        <v>1039211508262870</v>
      </c>
      <c r="S45" s="138"/>
      <c r="T45" s="138" t="s">
        <v>1260</v>
      </c>
      <c r="U45" s="138">
        <v>1</v>
      </c>
      <c r="V45" s="138" t="s">
        <v>86</v>
      </c>
      <c r="W45" s="139">
        <v>43025</v>
      </c>
      <c r="X45" s="142" t="s">
        <v>1851</v>
      </c>
      <c r="Y45" s="140">
        <v>240</v>
      </c>
      <c r="Z45" s="138" t="s">
        <v>2267</v>
      </c>
      <c r="AA45" s="138" t="s">
        <v>935</v>
      </c>
      <c r="AB45" s="138"/>
      <c r="AC45" s="138" t="s">
        <v>79</v>
      </c>
      <c r="AD45" s="138"/>
      <c r="AE45" s="138" t="s">
        <v>935</v>
      </c>
      <c r="AF45" s="138"/>
      <c r="AG45" s="138" t="s">
        <v>935</v>
      </c>
      <c r="AH45" s="138"/>
      <c r="AI45" s="138"/>
      <c r="AJ45" s="141"/>
      <c r="AK45" s="44"/>
      <c r="AL45" s="44"/>
    </row>
    <row r="46" spans="2:38" customFormat="1" x14ac:dyDescent="0.25">
      <c r="B46" s="137">
        <v>83787</v>
      </c>
      <c r="C46" s="138">
        <v>56783</v>
      </c>
      <c r="D46" s="139">
        <v>42983</v>
      </c>
      <c r="E46" s="139">
        <v>43015</v>
      </c>
      <c r="F46" s="138">
        <v>21514906</v>
      </c>
      <c r="G46" s="138" t="s">
        <v>1347</v>
      </c>
      <c r="H46" s="138">
        <v>2370551</v>
      </c>
      <c r="I46" s="138"/>
      <c r="J46" s="138"/>
      <c r="K46" s="138" t="s">
        <v>1247</v>
      </c>
      <c r="L46" s="138" t="s">
        <v>110</v>
      </c>
      <c r="M46" s="138">
        <v>9</v>
      </c>
      <c r="N46" s="138"/>
      <c r="O46" s="139" t="s">
        <v>1799</v>
      </c>
      <c r="P46" s="138"/>
      <c r="Q46" s="138"/>
      <c r="R46" s="138">
        <v>1036851508262860</v>
      </c>
      <c r="S46" s="138"/>
      <c r="T46" s="138" t="s">
        <v>1260</v>
      </c>
      <c r="U46" s="138">
        <v>1</v>
      </c>
      <c r="V46" s="138" t="s">
        <v>59</v>
      </c>
      <c r="W46" s="139">
        <v>43025</v>
      </c>
      <c r="X46" s="142" t="s">
        <v>1852</v>
      </c>
      <c r="Y46" s="140">
        <v>91</v>
      </c>
      <c r="Z46" s="138" t="s">
        <v>2266</v>
      </c>
      <c r="AA46" s="138"/>
      <c r="AB46" s="138"/>
      <c r="AC46" s="138"/>
      <c r="AD46" s="138"/>
      <c r="AE46" s="138"/>
      <c r="AF46" s="138"/>
      <c r="AG46" s="138"/>
      <c r="AH46" s="138"/>
      <c r="AI46" s="138"/>
      <c r="AJ46" s="141"/>
      <c r="AK46" s="44"/>
      <c r="AL46" s="44"/>
    </row>
    <row r="47" spans="2:38" customFormat="1" x14ac:dyDescent="0.25">
      <c r="B47" s="137">
        <v>83788</v>
      </c>
      <c r="C47" s="138">
        <v>56784</v>
      </c>
      <c r="D47" s="139">
        <v>42983</v>
      </c>
      <c r="E47" s="139">
        <v>43015</v>
      </c>
      <c r="F47" s="138" t="s">
        <v>1313</v>
      </c>
      <c r="G47" s="138" t="s">
        <v>1348</v>
      </c>
      <c r="H47" s="138">
        <v>5802229</v>
      </c>
      <c r="I47" s="138"/>
      <c r="J47" s="138"/>
      <c r="K47" s="138" t="s">
        <v>1247</v>
      </c>
      <c r="L47" s="138" t="s">
        <v>110</v>
      </c>
      <c r="M47" s="138">
        <v>9</v>
      </c>
      <c r="N47" s="138"/>
      <c r="O47" s="139" t="s">
        <v>1799</v>
      </c>
      <c r="P47" s="138" t="s">
        <v>80</v>
      </c>
      <c r="Q47" s="138" t="s">
        <v>1803</v>
      </c>
      <c r="R47" s="138">
        <v>1036701508262860</v>
      </c>
      <c r="S47" s="138"/>
      <c r="T47" s="138" t="s">
        <v>1260</v>
      </c>
      <c r="U47" s="138">
        <v>1</v>
      </c>
      <c r="V47" s="138" t="s">
        <v>88</v>
      </c>
      <c r="W47" s="139">
        <v>43025</v>
      </c>
      <c r="X47" s="142" t="s">
        <v>1853</v>
      </c>
      <c r="Y47" s="140">
        <v>136</v>
      </c>
      <c r="Z47" s="138" t="s">
        <v>1261</v>
      </c>
      <c r="AA47" s="138"/>
      <c r="AB47" s="138"/>
      <c r="AC47" s="138"/>
      <c r="AD47" s="138"/>
      <c r="AE47" s="138"/>
      <c r="AF47" s="138"/>
      <c r="AG47" s="138"/>
      <c r="AH47" s="138"/>
      <c r="AI47" s="138"/>
      <c r="AJ47" s="141"/>
      <c r="AK47" s="44"/>
      <c r="AL47" s="44"/>
    </row>
    <row r="48" spans="2:38" customFormat="1" x14ac:dyDescent="0.25">
      <c r="B48" s="137">
        <v>83789</v>
      </c>
      <c r="C48" s="138">
        <v>56814</v>
      </c>
      <c r="D48" s="139">
        <v>42983</v>
      </c>
      <c r="E48" s="139">
        <v>43011</v>
      </c>
      <c r="F48" s="138">
        <v>8298648</v>
      </c>
      <c r="G48" s="138" t="s">
        <v>1349</v>
      </c>
      <c r="H48" s="138">
        <v>3164802273</v>
      </c>
      <c r="I48" s="138"/>
      <c r="J48" s="138"/>
      <c r="K48" s="138" t="s">
        <v>1247</v>
      </c>
      <c r="L48" s="138" t="s">
        <v>101</v>
      </c>
      <c r="M48" s="138">
        <v>5</v>
      </c>
      <c r="N48" s="138" t="s">
        <v>1740</v>
      </c>
      <c r="O48" s="139" t="s">
        <v>1799</v>
      </c>
      <c r="P48" s="138"/>
      <c r="Q48" s="138"/>
      <c r="R48" s="138">
        <v>1042131508262890</v>
      </c>
      <c r="S48" s="138"/>
      <c r="T48" s="138" t="s">
        <v>1260</v>
      </c>
      <c r="U48" s="138">
        <v>1</v>
      </c>
      <c r="V48" s="138" t="s">
        <v>88</v>
      </c>
      <c r="W48" s="139">
        <v>43025</v>
      </c>
      <c r="X48" s="142" t="s">
        <v>1854</v>
      </c>
      <c r="Y48" s="140">
        <v>180</v>
      </c>
      <c r="Z48" s="138" t="s">
        <v>2268</v>
      </c>
      <c r="AA48" s="138"/>
      <c r="AB48" s="138"/>
      <c r="AC48" s="138"/>
      <c r="AD48" s="138"/>
      <c r="AE48" s="138"/>
      <c r="AF48" s="138"/>
      <c r="AG48" s="138"/>
      <c r="AH48" s="138"/>
      <c r="AI48" s="138"/>
      <c r="AJ48" s="141"/>
      <c r="AK48" s="44"/>
      <c r="AL48" s="44"/>
    </row>
    <row r="49" spans="2:38" customFormat="1" x14ac:dyDescent="0.25">
      <c r="B49" s="137">
        <v>83790</v>
      </c>
      <c r="C49" s="138">
        <v>56815</v>
      </c>
      <c r="D49" s="139">
        <v>42983</v>
      </c>
      <c r="E49" s="139">
        <v>43015</v>
      </c>
      <c r="F49" s="138" t="s">
        <v>1313</v>
      </c>
      <c r="G49" s="138" t="s">
        <v>1350</v>
      </c>
      <c r="H49" s="138">
        <v>2611536</v>
      </c>
      <c r="I49" s="138">
        <v>115</v>
      </c>
      <c r="J49" s="138"/>
      <c r="K49" s="138" t="s">
        <v>1247</v>
      </c>
      <c r="L49" s="138" t="s">
        <v>101</v>
      </c>
      <c r="M49" s="138">
        <v>9</v>
      </c>
      <c r="N49" s="138"/>
      <c r="O49" s="139" t="s">
        <v>1799</v>
      </c>
      <c r="P49" s="138"/>
      <c r="Q49" s="138"/>
      <c r="R49" s="138">
        <v>1067021508270360</v>
      </c>
      <c r="S49" s="138"/>
      <c r="T49" s="138" t="s">
        <v>1260</v>
      </c>
      <c r="U49" s="138">
        <v>1</v>
      </c>
      <c r="V49" s="138" t="s">
        <v>93</v>
      </c>
      <c r="W49" s="139">
        <v>43025</v>
      </c>
      <c r="X49" s="142" t="s">
        <v>1855</v>
      </c>
      <c r="Y49" s="140">
        <v>929</v>
      </c>
      <c r="Z49" s="138" t="s">
        <v>1261</v>
      </c>
      <c r="AA49" s="138"/>
      <c r="AB49" s="138"/>
      <c r="AC49" s="138"/>
      <c r="AD49" s="138"/>
      <c r="AE49" s="138"/>
      <c r="AF49" s="138"/>
      <c r="AG49" s="138"/>
      <c r="AH49" s="138"/>
      <c r="AI49" s="138"/>
      <c r="AJ49" s="141"/>
      <c r="AK49" s="44"/>
      <c r="AL49" s="44"/>
    </row>
    <row r="50" spans="2:38" customFormat="1" x14ac:dyDescent="0.25">
      <c r="B50" s="137">
        <v>83791</v>
      </c>
      <c r="C50" s="138">
        <v>56830</v>
      </c>
      <c r="D50" s="139">
        <v>42983</v>
      </c>
      <c r="E50" s="139">
        <v>43011</v>
      </c>
      <c r="F50" s="138">
        <v>42764614</v>
      </c>
      <c r="G50" s="138" t="s">
        <v>1351</v>
      </c>
      <c r="H50" s="138">
        <v>6036585</v>
      </c>
      <c r="I50" s="138"/>
      <c r="J50" s="138"/>
      <c r="K50" s="138" t="s">
        <v>1247</v>
      </c>
      <c r="L50" s="138" t="s">
        <v>102</v>
      </c>
      <c r="M50" s="138">
        <v>5</v>
      </c>
      <c r="N50" s="138"/>
      <c r="O50" s="139" t="s">
        <v>1799</v>
      </c>
      <c r="P50" s="138" t="s">
        <v>79</v>
      </c>
      <c r="Q50" s="138"/>
      <c r="R50" s="138">
        <v>1065471508263020</v>
      </c>
      <c r="S50" s="138"/>
      <c r="T50" s="138" t="s">
        <v>1260</v>
      </c>
      <c r="U50" s="138">
        <v>1</v>
      </c>
      <c r="V50" s="138" t="s">
        <v>86</v>
      </c>
      <c r="W50" s="139">
        <v>43025</v>
      </c>
      <c r="X50" s="142" t="s">
        <v>1856</v>
      </c>
      <c r="Y50" s="140">
        <v>218</v>
      </c>
      <c r="Z50" s="138" t="s">
        <v>2265</v>
      </c>
      <c r="AA50" s="138" t="s">
        <v>937</v>
      </c>
      <c r="AB50" s="138"/>
      <c r="AC50" s="138" t="s">
        <v>79</v>
      </c>
      <c r="AD50" s="138"/>
      <c r="AE50" s="138" t="s">
        <v>937</v>
      </c>
      <c r="AF50" s="138"/>
      <c r="AG50" s="138" t="s">
        <v>937</v>
      </c>
      <c r="AH50" s="138"/>
      <c r="AI50" s="138" t="s">
        <v>2291</v>
      </c>
      <c r="AJ50" s="141"/>
      <c r="AK50" s="44"/>
      <c r="AL50" s="44"/>
    </row>
    <row r="51" spans="2:38" customFormat="1" x14ac:dyDescent="0.25">
      <c r="B51" s="137">
        <v>83792</v>
      </c>
      <c r="C51" s="138">
        <v>56855</v>
      </c>
      <c r="D51" s="139">
        <v>42984</v>
      </c>
      <c r="E51" s="139">
        <v>43011</v>
      </c>
      <c r="F51" s="138" t="s">
        <v>1313</v>
      </c>
      <c r="G51" s="138" t="s">
        <v>1352</v>
      </c>
      <c r="H51" s="138">
        <v>3610992</v>
      </c>
      <c r="I51" s="138"/>
      <c r="J51" s="138"/>
      <c r="K51" s="138" t="s">
        <v>1247</v>
      </c>
      <c r="L51" s="138" t="s">
        <v>102</v>
      </c>
      <c r="M51" s="138">
        <v>5</v>
      </c>
      <c r="N51" s="138"/>
      <c r="O51" s="139" t="s">
        <v>1799</v>
      </c>
      <c r="P51" s="138"/>
      <c r="Q51" s="138"/>
      <c r="R51" s="138">
        <v>1066531508263020</v>
      </c>
      <c r="S51" s="138"/>
      <c r="T51" s="138" t="s">
        <v>1260</v>
      </c>
      <c r="U51" s="138">
        <v>1</v>
      </c>
      <c r="V51" s="138" t="s">
        <v>93</v>
      </c>
      <c r="W51" s="139">
        <v>43025</v>
      </c>
      <c r="X51" s="142" t="s">
        <v>1857</v>
      </c>
      <c r="Y51" s="140">
        <v>141</v>
      </c>
      <c r="Z51" s="138" t="s">
        <v>2266</v>
      </c>
      <c r="AA51" s="138"/>
      <c r="AB51" s="138"/>
      <c r="AC51" s="138"/>
      <c r="AD51" s="138"/>
      <c r="AE51" s="138"/>
      <c r="AF51" s="138"/>
      <c r="AG51" s="138"/>
      <c r="AH51" s="138"/>
      <c r="AI51" s="138"/>
      <c r="AJ51" s="141"/>
      <c r="AK51" s="44"/>
      <c r="AL51" s="44"/>
    </row>
    <row r="52" spans="2:38" customFormat="1" x14ac:dyDescent="0.25">
      <c r="B52" s="137">
        <v>83793</v>
      </c>
      <c r="C52" s="138">
        <v>56882</v>
      </c>
      <c r="D52" s="139">
        <v>42984</v>
      </c>
      <c r="E52" s="139">
        <v>43011</v>
      </c>
      <c r="F52" s="138">
        <v>43016665</v>
      </c>
      <c r="G52" s="138" t="s">
        <v>1353</v>
      </c>
      <c r="H52" s="138">
        <v>2686606</v>
      </c>
      <c r="I52" s="138"/>
      <c r="J52" s="138"/>
      <c r="K52" s="138" t="s">
        <v>1247</v>
      </c>
      <c r="L52" s="138" t="s">
        <v>102</v>
      </c>
      <c r="M52" s="138">
        <v>5</v>
      </c>
      <c r="N52" s="138"/>
      <c r="O52" s="139" t="s">
        <v>1799</v>
      </c>
      <c r="P52" s="138"/>
      <c r="Q52" s="138"/>
      <c r="R52" s="138">
        <v>0</v>
      </c>
      <c r="S52" s="138"/>
      <c r="T52" s="138" t="s">
        <v>1260</v>
      </c>
      <c r="U52" s="138">
        <v>1</v>
      </c>
      <c r="V52" s="138" t="s">
        <v>61</v>
      </c>
      <c r="W52" s="139">
        <v>43025</v>
      </c>
      <c r="X52" s="142" t="s">
        <v>1858</v>
      </c>
      <c r="Y52" s="140">
        <v>84</v>
      </c>
      <c r="Z52" s="138" t="s">
        <v>2264</v>
      </c>
      <c r="AA52" s="138"/>
      <c r="AB52" s="138"/>
      <c r="AC52" s="138"/>
      <c r="AD52" s="138"/>
      <c r="AE52" s="138"/>
      <c r="AF52" s="138"/>
      <c r="AG52" s="138"/>
      <c r="AH52" s="138"/>
      <c r="AI52" s="138"/>
      <c r="AJ52" s="141"/>
      <c r="AK52" s="44"/>
      <c r="AL52" s="44"/>
    </row>
    <row r="53" spans="2:38" customFormat="1" x14ac:dyDescent="0.25">
      <c r="B53" s="137">
        <v>83794</v>
      </c>
      <c r="C53" s="138">
        <v>56890</v>
      </c>
      <c r="D53" s="139">
        <v>42984</v>
      </c>
      <c r="E53" s="139">
        <v>43011</v>
      </c>
      <c r="F53" s="138" t="s">
        <v>1313</v>
      </c>
      <c r="G53" s="138" t="s">
        <v>1354</v>
      </c>
      <c r="H53" s="138">
        <v>3118763</v>
      </c>
      <c r="I53" s="138"/>
      <c r="J53" s="138"/>
      <c r="K53" s="138" t="s">
        <v>1247</v>
      </c>
      <c r="L53" s="138" t="s">
        <v>102</v>
      </c>
      <c r="M53" s="138">
        <v>5</v>
      </c>
      <c r="N53" s="138"/>
      <c r="O53" s="139" t="s">
        <v>1799</v>
      </c>
      <c r="P53" s="138" t="s">
        <v>79</v>
      </c>
      <c r="Q53" s="138"/>
      <c r="R53" s="138">
        <v>1063481508263010</v>
      </c>
      <c r="S53" s="138"/>
      <c r="T53" s="138" t="s">
        <v>1260</v>
      </c>
      <c r="U53" s="138">
        <v>1</v>
      </c>
      <c r="V53" s="138" t="s">
        <v>86</v>
      </c>
      <c r="W53" s="139">
        <v>43025</v>
      </c>
      <c r="X53" s="142" t="s">
        <v>1859</v>
      </c>
      <c r="Y53" s="140">
        <v>279</v>
      </c>
      <c r="Z53" s="138" t="s">
        <v>1261</v>
      </c>
      <c r="AA53" s="138" t="s">
        <v>937</v>
      </c>
      <c r="AB53" s="138"/>
      <c r="AC53" s="138" t="s">
        <v>79</v>
      </c>
      <c r="AD53" s="138"/>
      <c r="AE53" s="138" t="s">
        <v>935</v>
      </c>
      <c r="AF53" s="138"/>
      <c r="AG53" s="138" t="s">
        <v>938</v>
      </c>
      <c r="AH53" s="138" t="s">
        <v>2274</v>
      </c>
      <c r="AI53" s="138" t="s">
        <v>2292</v>
      </c>
      <c r="AJ53" s="141"/>
      <c r="AK53" s="44"/>
      <c r="AL53" s="44"/>
    </row>
    <row r="54" spans="2:38" customFormat="1" x14ac:dyDescent="0.25">
      <c r="B54" s="137">
        <v>83795</v>
      </c>
      <c r="C54" s="138">
        <v>56904</v>
      </c>
      <c r="D54" s="139">
        <v>42985</v>
      </c>
      <c r="E54" s="139">
        <v>43015</v>
      </c>
      <c r="F54" s="138" t="s">
        <v>1313</v>
      </c>
      <c r="G54" s="138" t="s">
        <v>1296</v>
      </c>
      <c r="H54" s="138">
        <v>3129500</v>
      </c>
      <c r="I54" s="138"/>
      <c r="J54" s="138"/>
      <c r="K54" s="138" t="s">
        <v>1247</v>
      </c>
      <c r="L54" s="138" t="s">
        <v>101</v>
      </c>
      <c r="M54" s="138">
        <v>9</v>
      </c>
      <c r="N54" s="138"/>
      <c r="O54" s="139" t="s">
        <v>1799</v>
      </c>
      <c r="P54" s="138" t="s">
        <v>79</v>
      </c>
      <c r="Q54" s="138"/>
      <c r="R54" s="138">
        <v>1137351508263420</v>
      </c>
      <c r="S54" s="138"/>
      <c r="T54" s="138" t="s">
        <v>1260</v>
      </c>
      <c r="U54" s="138">
        <v>1</v>
      </c>
      <c r="V54" s="138" t="s">
        <v>86</v>
      </c>
      <c r="W54" s="139">
        <v>43025</v>
      </c>
      <c r="X54" s="142" t="s">
        <v>1860</v>
      </c>
      <c r="Y54" s="140">
        <v>798</v>
      </c>
      <c r="Z54" s="138" t="s">
        <v>2267</v>
      </c>
      <c r="AA54" s="138" t="s">
        <v>937</v>
      </c>
      <c r="AB54" s="138"/>
      <c r="AC54" s="138" t="s">
        <v>79</v>
      </c>
      <c r="AD54" s="138"/>
      <c r="AE54" s="138" t="s">
        <v>935</v>
      </c>
      <c r="AF54" s="138"/>
      <c r="AG54" s="138" t="s">
        <v>937</v>
      </c>
      <c r="AH54" s="138"/>
      <c r="AI54" s="138"/>
      <c r="AJ54" s="141"/>
      <c r="AK54" s="44"/>
      <c r="AL54" s="44"/>
    </row>
    <row r="55" spans="2:38" customFormat="1" x14ac:dyDescent="0.25">
      <c r="B55" s="137">
        <v>83796</v>
      </c>
      <c r="C55" s="138">
        <v>56930</v>
      </c>
      <c r="D55" s="139">
        <v>42985</v>
      </c>
      <c r="E55" s="139">
        <v>43013</v>
      </c>
      <c r="F55" s="138" t="s">
        <v>1313</v>
      </c>
      <c r="G55" s="138" t="s">
        <v>1355</v>
      </c>
      <c r="H55" s="138">
        <v>4188891</v>
      </c>
      <c r="I55" s="138"/>
      <c r="J55" s="138"/>
      <c r="K55" s="138" t="s">
        <v>1247</v>
      </c>
      <c r="L55" s="138" t="s">
        <v>101</v>
      </c>
      <c r="M55" s="138">
        <v>9</v>
      </c>
      <c r="N55" s="138"/>
      <c r="O55" s="139" t="s">
        <v>1799</v>
      </c>
      <c r="P55" s="138" t="s">
        <v>79</v>
      </c>
      <c r="Q55" s="138"/>
      <c r="R55" s="138">
        <v>1082291508263110</v>
      </c>
      <c r="S55" s="138"/>
      <c r="T55" s="138" t="s">
        <v>1260</v>
      </c>
      <c r="U55" s="138">
        <v>1</v>
      </c>
      <c r="V55" s="138" t="s">
        <v>86</v>
      </c>
      <c r="W55" s="139">
        <v>43025</v>
      </c>
      <c r="X55" s="142" t="s">
        <v>1861</v>
      </c>
      <c r="Y55" s="140">
        <v>161</v>
      </c>
      <c r="Z55" s="138" t="s">
        <v>2268</v>
      </c>
      <c r="AA55" s="138" t="s">
        <v>935</v>
      </c>
      <c r="AB55" s="138"/>
      <c r="AC55" s="138" t="s">
        <v>79</v>
      </c>
      <c r="AD55" s="138"/>
      <c r="AE55" s="138" t="s">
        <v>935</v>
      </c>
      <c r="AF55" s="138"/>
      <c r="AG55" s="138" t="s">
        <v>935</v>
      </c>
      <c r="AH55" s="138"/>
      <c r="AI55" s="138"/>
      <c r="AJ55" s="141"/>
      <c r="AK55" s="44"/>
      <c r="AL55" s="44"/>
    </row>
    <row r="56" spans="2:38" customFormat="1" x14ac:dyDescent="0.25">
      <c r="B56" s="137">
        <v>83797</v>
      </c>
      <c r="C56" s="138">
        <v>56950</v>
      </c>
      <c r="D56" s="139">
        <v>42986</v>
      </c>
      <c r="E56" s="139">
        <v>43011</v>
      </c>
      <c r="F56" s="138" t="s">
        <v>1313</v>
      </c>
      <c r="G56" s="138" t="s">
        <v>1356</v>
      </c>
      <c r="H56" s="138">
        <v>2665387</v>
      </c>
      <c r="I56" s="138"/>
      <c r="J56" s="138"/>
      <c r="K56" s="138" t="s">
        <v>1247</v>
      </c>
      <c r="L56" s="138" t="s">
        <v>101</v>
      </c>
      <c r="M56" s="138">
        <v>5</v>
      </c>
      <c r="N56" s="138"/>
      <c r="O56" s="139" t="s">
        <v>1799</v>
      </c>
      <c r="P56" s="138"/>
      <c r="Q56" s="138"/>
      <c r="R56" s="138">
        <v>1083071508263120</v>
      </c>
      <c r="S56" s="138"/>
      <c r="T56" s="138" t="s">
        <v>1260</v>
      </c>
      <c r="U56" s="138">
        <v>1</v>
      </c>
      <c r="V56" s="138" t="s">
        <v>1173</v>
      </c>
      <c r="W56" s="139">
        <v>43025</v>
      </c>
      <c r="X56" s="142" t="s">
        <v>1862</v>
      </c>
      <c r="Y56" s="140">
        <v>66</v>
      </c>
      <c r="Z56" s="138" t="s">
        <v>2264</v>
      </c>
      <c r="AA56" s="138"/>
      <c r="AB56" s="138"/>
      <c r="AC56" s="138"/>
      <c r="AD56" s="138"/>
      <c r="AE56" s="138"/>
      <c r="AF56" s="138"/>
      <c r="AG56" s="138"/>
      <c r="AH56" s="138"/>
      <c r="AI56" s="138"/>
      <c r="AJ56" s="141"/>
      <c r="AK56" s="44"/>
      <c r="AL56" s="44"/>
    </row>
    <row r="57" spans="2:38" customFormat="1" x14ac:dyDescent="0.25">
      <c r="B57" s="137">
        <v>83798</v>
      </c>
      <c r="C57" s="138">
        <v>56973</v>
      </c>
      <c r="D57" s="139">
        <v>42986</v>
      </c>
      <c r="E57" s="139">
        <v>43013</v>
      </c>
      <c r="F57" s="138" t="s">
        <v>1313</v>
      </c>
      <c r="G57" s="138" t="s">
        <v>1284</v>
      </c>
      <c r="H57" s="138">
        <v>3659999</v>
      </c>
      <c r="I57" s="138">
        <v>7422</v>
      </c>
      <c r="J57" s="138"/>
      <c r="K57" s="138" t="s">
        <v>1247</v>
      </c>
      <c r="L57" s="138" t="s">
        <v>101</v>
      </c>
      <c r="M57" s="138">
        <v>9</v>
      </c>
      <c r="N57" s="138"/>
      <c r="O57" s="139" t="s">
        <v>1799</v>
      </c>
      <c r="P57" s="138"/>
      <c r="Q57" s="138"/>
      <c r="R57" s="138">
        <v>1078951508263090</v>
      </c>
      <c r="S57" s="138"/>
      <c r="T57" s="138" t="s">
        <v>1260</v>
      </c>
      <c r="U57" s="138">
        <v>1</v>
      </c>
      <c r="V57" s="138" t="s">
        <v>59</v>
      </c>
      <c r="W57" s="139">
        <v>43025</v>
      </c>
      <c r="X57" s="142" t="s">
        <v>1863</v>
      </c>
      <c r="Y57" s="140">
        <v>89</v>
      </c>
      <c r="Z57" s="138" t="s">
        <v>2263</v>
      </c>
      <c r="AA57" s="138"/>
      <c r="AB57" s="138"/>
      <c r="AC57" s="138"/>
      <c r="AD57" s="138"/>
      <c r="AE57" s="138"/>
      <c r="AF57" s="138"/>
      <c r="AG57" s="138"/>
      <c r="AH57" s="138"/>
      <c r="AI57" s="138"/>
      <c r="AJ57" s="141"/>
      <c r="AK57" s="44"/>
      <c r="AL57" s="44"/>
    </row>
    <row r="58" spans="2:38" customFormat="1" x14ac:dyDescent="0.25">
      <c r="B58" s="137">
        <v>83799</v>
      </c>
      <c r="C58" s="138">
        <v>56976</v>
      </c>
      <c r="D58" s="139">
        <v>42986</v>
      </c>
      <c r="E58" s="139">
        <v>43011</v>
      </c>
      <c r="F58" s="138">
        <v>21634864</v>
      </c>
      <c r="G58" s="138" t="s">
        <v>1357</v>
      </c>
      <c r="H58" s="138">
        <v>3133759</v>
      </c>
      <c r="I58" s="138"/>
      <c r="J58" s="138"/>
      <c r="K58" s="138" t="s">
        <v>1247</v>
      </c>
      <c r="L58" s="138" t="s">
        <v>105</v>
      </c>
      <c r="M58" s="138">
        <v>5</v>
      </c>
      <c r="N58" s="138"/>
      <c r="O58" s="139" t="s">
        <v>1799</v>
      </c>
      <c r="P58" s="138" t="s">
        <v>79</v>
      </c>
      <c r="Q58" s="138"/>
      <c r="R58" s="138">
        <v>1081141508263110</v>
      </c>
      <c r="S58" s="138"/>
      <c r="T58" s="138" t="s">
        <v>1260</v>
      </c>
      <c r="U58" s="138">
        <v>1</v>
      </c>
      <c r="V58" s="138" t="s">
        <v>86</v>
      </c>
      <c r="W58" s="139">
        <v>43025</v>
      </c>
      <c r="X58" s="142" t="s">
        <v>1864</v>
      </c>
      <c r="Y58" s="140">
        <v>282</v>
      </c>
      <c r="Z58" s="138" t="s">
        <v>2266</v>
      </c>
      <c r="AA58" s="138" t="s">
        <v>935</v>
      </c>
      <c r="AB58" s="138"/>
      <c r="AC58" s="138" t="s">
        <v>79</v>
      </c>
      <c r="AD58" s="138"/>
      <c r="AE58" s="138" t="s">
        <v>935</v>
      </c>
      <c r="AF58" s="138"/>
      <c r="AG58" s="138" t="s">
        <v>935</v>
      </c>
      <c r="AH58" s="138"/>
      <c r="AI58" s="138"/>
      <c r="AJ58" s="141"/>
      <c r="AK58" s="44"/>
      <c r="AL58" s="44"/>
    </row>
    <row r="59" spans="2:38" customFormat="1" x14ac:dyDescent="0.25">
      <c r="B59" s="137">
        <v>83800</v>
      </c>
      <c r="C59" s="138">
        <v>57019</v>
      </c>
      <c r="D59" s="139">
        <v>42989</v>
      </c>
      <c r="E59" s="139">
        <v>43013</v>
      </c>
      <c r="F59" s="138">
        <v>43001399</v>
      </c>
      <c r="G59" s="138" t="s">
        <v>1358</v>
      </c>
      <c r="H59" s="138">
        <v>4122636</v>
      </c>
      <c r="I59" s="138"/>
      <c r="J59" s="138"/>
      <c r="K59" s="138" t="s">
        <v>1247</v>
      </c>
      <c r="L59" s="138" t="s">
        <v>107</v>
      </c>
      <c r="M59" s="138">
        <v>9</v>
      </c>
      <c r="N59" s="138"/>
      <c r="O59" s="139" t="s">
        <v>1799</v>
      </c>
      <c r="P59" s="138"/>
      <c r="Q59" s="138"/>
      <c r="R59" s="138">
        <v>1112831508263280</v>
      </c>
      <c r="S59" s="138"/>
      <c r="T59" s="138" t="s">
        <v>1260</v>
      </c>
      <c r="U59" s="138">
        <v>1</v>
      </c>
      <c r="V59" s="138" t="s">
        <v>59</v>
      </c>
      <c r="W59" s="139">
        <v>43025</v>
      </c>
      <c r="X59" s="142" t="s">
        <v>1865</v>
      </c>
      <c r="Y59" s="140">
        <v>217</v>
      </c>
      <c r="Z59" s="138" t="s">
        <v>2264</v>
      </c>
      <c r="AA59" s="138"/>
      <c r="AB59" s="138"/>
      <c r="AC59" s="138"/>
      <c r="AD59" s="138"/>
      <c r="AE59" s="138"/>
      <c r="AF59" s="138"/>
      <c r="AG59" s="138"/>
      <c r="AH59" s="138"/>
      <c r="AI59" s="138"/>
      <c r="AJ59" s="141"/>
      <c r="AK59" s="44"/>
      <c r="AL59" s="44"/>
    </row>
    <row r="60" spans="2:38" customFormat="1" x14ac:dyDescent="0.25">
      <c r="B60" s="137">
        <v>83801</v>
      </c>
      <c r="C60" s="138">
        <v>57042</v>
      </c>
      <c r="D60" s="139">
        <v>42989</v>
      </c>
      <c r="E60" s="139">
        <v>43013</v>
      </c>
      <c r="F60" s="138">
        <v>71738782</v>
      </c>
      <c r="G60" s="138" t="s">
        <v>1359</v>
      </c>
      <c r="H60" s="138">
        <v>4419667</v>
      </c>
      <c r="I60" s="138"/>
      <c r="J60" s="138"/>
      <c r="K60" s="138" t="s">
        <v>1247</v>
      </c>
      <c r="L60" s="138" t="s">
        <v>104</v>
      </c>
      <c r="M60" s="138">
        <v>2</v>
      </c>
      <c r="N60" s="138" t="s">
        <v>1741</v>
      </c>
      <c r="O60" s="139" t="s">
        <v>1799</v>
      </c>
      <c r="P60" s="138"/>
      <c r="Q60" s="138"/>
      <c r="R60" s="138">
        <v>1098951508263200</v>
      </c>
      <c r="S60" s="138"/>
      <c r="T60" s="138" t="s">
        <v>1260</v>
      </c>
      <c r="U60" s="138">
        <v>1</v>
      </c>
      <c r="V60" s="138" t="s">
        <v>93</v>
      </c>
      <c r="W60" s="139">
        <v>43025</v>
      </c>
      <c r="X60" s="142" t="s">
        <v>1866</v>
      </c>
      <c r="Y60" s="140">
        <v>170</v>
      </c>
      <c r="Z60" s="138" t="s">
        <v>2265</v>
      </c>
      <c r="AA60" s="138"/>
      <c r="AB60" s="138"/>
      <c r="AC60" s="138"/>
      <c r="AD60" s="138"/>
      <c r="AE60" s="138"/>
      <c r="AF60" s="138"/>
      <c r="AG60" s="138"/>
      <c r="AH60" s="138"/>
      <c r="AI60" s="138"/>
      <c r="AJ60" s="141"/>
      <c r="AK60" s="44"/>
      <c r="AL60" s="44"/>
    </row>
    <row r="61" spans="2:38" customFormat="1" x14ac:dyDescent="0.25">
      <c r="B61" s="137">
        <v>83802</v>
      </c>
      <c r="C61" s="138">
        <v>57085</v>
      </c>
      <c r="D61" s="139">
        <v>42990</v>
      </c>
      <c r="E61" s="139">
        <v>43013</v>
      </c>
      <c r="F61" s="138" t="s">
        <v>1313</v>
      </c>
      <c r="G61" s="138" t="s">
        <v>1360</v>
      </c>
      <c r="H61" s="138">
        <v>3124554044</v>
      </c>
      <c r="I61" s="138"/>
      <c r="J61" s="138"/>
      <c r="K61" s="138" t="s">
        <v>1247</v>
      </c>
      <c r="L61" s="138" t="s">
        <v>102</v>
      </c>
      <c r="M61" s="138">
        <v>2</v>
      </c>
      <c r="N61" s="138"/>
      <c r="O61" s="139" t="s">
        <v>1799</v>
      </c>
      <c r="P61" s="138"/>
      <c r="Q61" s="138"/>
      <c r="R61" s="138">
        <v>1093651508263180</v>
      </c>
      <c r="S61" s="138"/>
      <c r="T61" s="138" t="s">
        <v>1260</v>
      </c>
      <c r="U61" s="138">
        <v>1</v>
      </c>
      <c r="V61" s="138" t="s">
        <v>94</v>
      </c>
      <c r="W61" s="139">
        <v>43025</v>
      </c>
      <c r="X61" s="142" t="s">
        <v>1867</v>
      </c>
      <c r="Y61" s="140">
        <v>43</v>
      </c>
      <c r="Z61" s="138" t="s">
        <v>2263</v>
      </c>
      <c r="AA61" s="138"/>
      <c r="AB61" s="138"/>
      <c r="AC61" s="138"/>
      <c r="AD61" s="138"/>
      <c r="AE61" s="138"/>
      <c r="AF61" s="138"/>
      <c r="AG61" s="138"/>
      <c r="AH61" s="138"/>
      <c r="AI61" s="138"/>
      <c r="AJ61" s="141"/>
      <c r="AK61" s="44"/>
      <c r="AL61" s="44"/>
    </row>
    <row r="62" spans="2:38" customFormat="1" x14ac:dyDescent="0.25">
      <c r="B62" s="137">
        <v>83803</v>
      </c>
      <c r="C62" s="138">
        <v>57109</v>
      </c>
      <c r="D62" s="139">
        <v>42991</v>
      </c>
      <c r="E62" s="139">
        <v>43011</v>
      </c>
      <c r="F62" s="138" t="s">
        <v>1313</v>
      </c>
      <c r="G62" s="138" t="s">
        <v>1361</v>
      </c>
      <c r="H62" s="138">
        <v>3121623</v>
      </c>
      <c r="I62" s="138"/>
      <c r="J62" s="138"/>
      <c r="K62" s="138" t="s">
        <v>1247</v>
      </c>
      <c r="L62" s="138" t="s">
        <v>1239</v>
      </c>
      <c r="M62" s="138">
        <v>5</v>
      </c>
      <c r="N62" s="138" t="s">
        <v>1742</v>
      </c>
      <c r="O62" s="139" t="s">
        <v>1799</v>
      </c>
      <c r="P62" s="138"/>
      <c r="Q62" s="138"/>
      <c r="R62" s="138">
        <v>1102661508263220</v>
      </c>
      <c r="S62" s="138"/>
      <c r="T62" s="138" t="s">
        <v>1260</v>
      </c>
      <c r="U62" s="138">
        <v>1</v>
      </c>
      <c r="V62" s="138" t="s">
        <v>93</v>
      </c>
      <c r="W62" s="139">
        <v>43025</v>
      </c>
      <c r="X62" s="142" t="s">
        <v>1868</v>
      </c>
      <c r="Y62" s="140">
        <v>103</v>
      </c>
      <c r="Z62" s="138" t="s">
        <v>2263</v>
      </c>
      <c r="AA62" s="138"/>
      <c r="AB62" s="138"/>
      <c r="AC62" s="138"/>
      <c r="AD62" s="138"/>
      <c r="AE62" s="138"/>
      <c r="AF62" s="138"/>
      <c r="AG62" s="138"/>
      <c r="AH62" s="138"/>
      <c r="AI62" s="138"/>
      <c r="AJ62" s="141"/>
      <c r="AK62" s="44"/>
      <c r="AL62" s="44"/>
    </row>
    <row r="63" spans="2:38" customFormat="1" x14ac:dyDescent="0.25">
      <c r="B63" s="137">
        <v>83804</v>
      </c>
      <c r="C63" s="138">
        <v>57125</v>
      </c>
      <c r="D63" s="139">
        <v>42991</v>
      </c>
      <c r="E63" s="139">
        <v>43013</v>
      </c>
      <c r="F63" s="138" t="s">
        <v>1313</v>
      </c>
      <c r="G63" s="138" t="s">
        <v>1362</v>
      </c>
      <c r="H63" s="138">
        <v>4445888</v>
      </c>
      <c r="I63" s="138">
        <v>3</v>
      </c>
      <c r="J63" s="138" t="s">
        <v>1729</v>
      </c>
      <c r="K63" s="138" t="s">
        <v>1247</v>
      </c>
      <c r="L63" s="138" t="s">
        <v>1239</v>
      </c>
      <c r="M63" s="138">
        <v>9</v>
      </c>
      <c r="N63" s="138"/>
      <c r="O63" s="139" t="s">
        <v>1799</v>
      </c>
      <c r="P63" s="138"/>
      <c r="Q63" s="138"/>
      <c r="R63" s="138">
        <v>1106261508263240</v>
      </c>
      <c r="S63" s="138"/>
      <c r="T63" s="138" t="s">
        <v>1260</v>
      </c>
      <c r="U63" s="138">
        <v>1</v>
      </c>
      <c r="V63" s="138" t="s">
        <v>59</v>
      </c>
      <c r="W63" s="139">
        <v>43025</v>
      </c>
      <c r="X63" s="142" t="s">
        <v>1869</v>
      </c>
      <c r="Y63" s="140">
        <v>81</v>
      </c>
      <c r="Z63" s="138" t="s">
        <v>2268</v>
      </c>
      <c r="AA63" s="138"/>
      <c r="AB63" s="138"/>
      <c r="AC63" s="138"/>
      <c r="AD63" s="138"/>
      <c r="AE63" s="138"/>
      <c r="AF63" s="138"/>
      <c r="AG63" s="138"/>
      <c r="AH63" s="138"/>
      <c r="AI63" s="138"/>
      <c r="AJ63" s="141"/>
      <c r="AK63" s="44"/>
      <c r="AL63" s="44"/>
    </row>
    <row r="64" spans="2:38" customFormat="1" x14ac:dyDescent="0.25">
      <c r="B64" s="137">
        <v>83805</v>
      </c>
      <c r="C64" s="138">
        <v>57178</v>
      </c>
      <c r="D64" s="139">
        <v>42992</v>
      </c>
      <c r="E64" s="139">
        <v>43013</v>
      </c>
      <c r="F64" s="138">
        <v>43609153</v>
      </c>
      <c r="G64" s="138" t="s">
        <v>1363</v>
      </c>
      <c r="H64" s="138">
        <v>2149321</v>
      </c>
      <c r="I64" s="138"/>
      <c r="J64" s="138"/>
      <c r="K64" s="138" t="s">
        <v>1247</v>
      </c>
      <c r="L64" s="138" t="s">
        <v>107</v>
      </c>
      <c r="M64" s="138">
        <v>9</v>
      </c>
      <c r="N64" s="138"/>
      <c r="O64" s="139" t="s">
        <v>1799</v>
      </c>
      <c r="P64" s="138" t="s">
        <v>79</v>
      </c>
      <c r="Q64" s="138"/>
      <c r="R64" s="138">
        <v>1113061508263280</v>
      </c>
      <c r="S64" s="138"/>
      <c r="T64" s="138" t="s">
        <v>1260</v>
      </c>
      <c r="U64" s="138">
        <v>1</v>
      </c>
      <c r="V64" s="138" t="s">
        <v>86</v>
      </c>
      <c r="W64" s="139">
        <v>43025</v>
      </c>
      <c r="X64" s="142" t="s">
        <v>1870</v>
      </c>
      <c r="Y64" s="140">
        <v>120</v>
      </c>
      <c r="Z64" s="138" t="s">
        <v>1261</v>
      </c>
      <c r="AA64" s="138" t="s">
        <v>935</v>
      </c>
      <c r="AB64" s="138"/>
      <c r="AC64" s="138" t="s">
        <v>79</v>
      </c>
      <c r="AD64" s="138"/>
      <c r="AE64" s="138" t="s">
        <v>937</v>
      </c>
      <c r="AF64" s="138"/>
      <c r="AG64" s="138" t="s">
        <v>937</v>
      </c>
      <c r="AH64" s="138"/>
      <c r="AI64" s="138"/>
      <c r="AJ64" s="141"/>
      <c r="AK64" s="44"/>
      <c r="AL64" s="44"/>
    </row>
    <row r="65" spans="2:38" customFormat="1" x14ac:dyDescent="0.25">
      <c r="B65" s="137">
        <v>83806</v>
      </c>
      <c r="C65" s="138">
        <v>57205</v>
      </c>
      <c r="D65" s="139">
        <v>42993</v>
      </c>
      <c r="E65" s="139">
        <v>43011</v>
      </c>
      <c r="F65" s="138">
        <v>430743729</v>
      </c>
      <c r="G65" s="138" t="s">
        <v>1364</v>
      </c>
      <c r="H65" s="138">
        <v>2621945</v>
      </c>
      <c r="I65" s="138">
        <v>3004154004</v>
      </c>
      <c r="J65" s="138"/>
      <c r="K65" s="138" t="s">
        <v>1247</v>
      </c>
      <c r="L65" s="138" t="s">
        <v>101</v>
      </c>
      <c r="M65" s="138">
        <v>5</v>
      </c>
      <c r="N65" s="138"/>
      <c r="O65" s="139" t="s">
        <v>1799</v>
      </c>
      <c r="P65" s="138"/>
      <c r="Q65" s="138"/>
      <c r="R65" s="138">
        <v>1119961508263330</v>
      </c>
      <c r="S65" s="138"/>
      <c r="T65" s="138" t="s">
        <v>1260</v>
      </c>
      <c r="U65" s="138">
        <v>1</v>
      </c>
      <c r="V65" s="138" t="s">
        <v>93</v>
      </c>
      <c r="W65" s="139">
        <v>43025</v>
      </c>
      <c r="X65" s="142" t="s">
        <v>1871</v>
      </c>
      <c r="Y65" s="140">
        <v>143</v>
      </c>
      <c r="Z65" s="138" t="s">
        <v>2268</v>
      </c>
      <c r="AA65" s="138"/>
      <c r="AB65" s="138"/>
      <c r="AC65" s="138"/>
      <c r="AD65" s="138"/>
      <c r="AE65" s="138"/>
      <c r="AF65" s="138"/>
      <c r="AG65" s="138"/>
      <c r="AH65" s="138"/>
      <c r="AI65" s="138"/>
      <c r="AJ65" s="141"/>
      <c r="AK65" s="44"/>
      <c r="AL65" s="44"/>
    </row>
    <row r="66" spans="2:38" customFormat="1" x14ac:dyDescent="0.25">
      <c r="B66" s="137">
        <v>83807</v>
      </c>
      <c r="C66" s="138">
        <v>57210</v>
      </c>
      <c r="D66" s="139">
        <v>42993</v>
      </c>
      <c r="E66" s="139">
        <v>43013</v>
      </c>
      <c r="F66" s="138" t="s">
        <v>1313</v>
      </c>
      <c r="G66" s="138" t="s">
        <v>1292</v>
      </c>
      <c r="H66" s="138">
        <v>3005209688</v>
      </c>
      <c r="I66" s="138">
        <v>3046814292</v>
      </c>
      <c r="J66" s="138"/>
      <c r="K66" s="138" t="s">
        <v>1247</v>
      </c>
      <c r="L66" s="138" t="s">
        <v>102</v>
      </c>
      <c r="M66" s="138">
        <v>2</v>
      </c>
      <c r="N66" s="138"/>
      <c r="O66" s="139" t="s">
        <v>1799</v>
      </c>
      <c r="P66" s="138" t="s">
        <v>79</v>
      </c>
      <c r="Q66" s="138"/>
      <c r="R66" s="138">
        <v>1129821508263380</v>
      </c>
      <c r="S66" s="138"/>
      <c r="T66" s="138" t="s">
        <v>1260</v>
      </c>
      <c r="U66" s="138">
        <v>1</v>
      </c>
      <c r="V66" s="138" t="s">
        <v>86</v>
      </c>
      <c r="W66" s="139">
        <v>43025</v>
      </c>
      <c r="X66" s="142" t="s">
        <v>1872</v>
      </c>
      <c r="Y66" s="140">
        <v>220</v>
      </c>
      <c r="Z66" s="138" t="s">
        <v>2263</v>
      </c>
      <c r="AA66" s="138" t="s">
        <v>935</v>
      </c>
      <c r="AB66" s="138"/>
      <c r="AC66" s="138" t="s">
        <v>79</v>
      </c>
      <c r="AD66" s="138"/>
      <c r="AE66" s="138" t="s">
        <v>935</v>
      </c>
      <c r="AF66" s="138"/>
      <c r="AG66" s="138" t="s">
        <v>935</v>
      </c>
      <c r="AH66" s="138"/>
      <c r="AI66" s="138"/>
      <c r="AJ66" s="141"/>
      <c r="AK66" s="44"/>
      <c r="AL66" s="44"/>
    </row>
    <row r="67" spans="2:38" customFormat="1" x14ac:dyDescent="0.25">
      <c r="B67" s="137">
        <v>83808</v>
      </c>
      <c r="C67" s="138">
        <v>57232</v>
      </c>
      <c r="D67" s="139">
        <v>42993</v>
      </c>
      <c r="E67" s="139">
        <v>43013</v>
      </c>
      <c r="F67" s="138">
        <v>44006339</v>
      </c>
      <c r="G67" s="138" t="s">
        <v>1365</v>
      </c>
      <c r="H67" s="138">
        <v>2316499</v>
      </c>
      <c r="I67" s="138"/>
      <c r="J67" s="138"/>
      <c r="K67" s="138" t="s">
        <v>1247</v>
      </c>
      <c r="L67" s="138" t="s">
        <v>107</v>
      </c>
      <c r="M67" s="138">
        <v>9</v>
      </c>
      <c r="N67" s="138" t="s">
        <v>1741</v>
      </c>
      <c r="O67" s="139" t="s">
        <v>1799</v>
      </c>
      <c r="P67" s="138"/>
      <c r="Q67" s="138"/>
      <c r="R67" s="138">
        <v>1124921508263350</v>
      </c>
      <c r="S67" s="138"/>
      <c r="T67" s="138" t="s">
        <v>1260</v>
      </c>
      <c r="U67" s="138">
        <v>1</v>
      </c>
      <c r="V67" s="138" t="s">
        <v>93</v>
      </c>
      <c r="W67" s="139">
        <v>43025</v>
      </c>
      <c r="X67" s="142" t="s">
        <v>1873</v>
      </c>
      <c r="Y67" s="140">
        <v>64</v>
      </c>
      <c r="Z67" s="138" t="s">
        <v>2265</v>
      </c>
      <c r="AA67" s="138"/>
      <c r="AB67" s="138"/>
      <c r="AC67" s="138"/>
      <c r="AD67" s="138"/>
      <c r="AE67" s="138"/>
      <c r="AF67" s="138"/>
      <c r="AG67" s="138"/>
      <c r="AH67" s="138"/>
      <c r="AI67" s="138"/>
      <c r="AJ67" s="141"/>
      <c r="AK67" s="44"/>
      <c r="AL67" s="44"/>
    </row>
    <row r="68" spans="2:38" customFormat="1" x14ac:dyDescent="0.25">
      <c r="B68" s="137">
        <v>83809</v>
      </c>
      <c r="C68" s="138">
        <v>57247</v>
      </c>
      <c r="D68" s="139">
        <v>42994</v>
      </c>
      <c r="E68" s="139">
        <v>43013</v>
      </c>
      <c r="F68" s="138" t="s">
        <v>1313</v>
      </c>
      <c r="G68" s="138" t="s">
        <v>1366</v>
      </c>
      <c r="H68" s="138">
        <v>3136153921</v>
      </c>
      <c r="I68" s="138">
        <v>3108945676</v>
      </c>
      <c r="J68" s="138"/>
      <c r="K68" s="138" t="s">
        <v>1247</v>
      </c>
      <c r="L68" s="138" t="s">
        <v>103</v>
      </c>
      <c r="M68" s="138">
        <v>2</v>
      </c>
      <c r="N68" s="138"/>
      <c r="O68" s="139" t="s">
        <v>1799</v>
      </c>
      <c r="P68" s="138"/>
      <c r="Q68" s="138"/>
      <c r="R68" s="138">
        <v>1133701508263400</v>
      </c>
      <c r="S68" s="138"/>
      <c r="T68" s="138" t="s">
        <v>1260</v>
      </c>
      <c r="U68" s="138">
        <v>1</v>
      </c>
      <c r="V68" s="138" t="s">
        <v>59</v>
      </c>
      <c r="W68" s="139">
        <v>43025</v>
      </c>
      <c r="X68" s="142" t="s">
        <v>1874</v>
      </c>
      <c r="Y68" s="140">
        <v>61</v>
      </c>
      <c r="Z68" s="138" t="s">
        <v>2264</v>
      </c>
      <c r="AA68" s="138"/>
      <c r="AB68" s="138"/>
      <c r="AC68" s="138"/>
      <c r="AD68" s="138"/>
      <c r="AE68" s="138"/>
      <c r="AF68" s="138"/>
      <c r="AG68" s="138"/>
      <c r="AH68" s="138"/>
      <c r="AI68" s="138"/>
      <c r="AJ68" s="141"/>
      <c r="AK68" s="44"/>
      <c r="AL68" s="44"/>
    </row>
    <row r="69" spans="2:38" customFormat="1" x14ac:dyDescent="0.25">
      <c r="B69" s="137">
        <v>83810</v>
      </c>
      <c r="C69" s="138">
        <v>57268</v>
      </c>
      <c r="D69" s="139">
        <v>42996</v>
      </c>
      <c r="E69" s="139">
        <v>43011</v>
      </c>
      <c r="F69" s="138">
        <v>32208001</v>
      </c>
      <c r="G69" s="138" t="s">
        <v>1367</v>
      </c>
      <c r="H69" s="138">
        <v>3168948</v>
      </c>
      <c r="I69" s="138">
        <v>3012094858</v>
      </c>
      <c r="J69" s="138"/>
      <c r="K69" s="138" t="s">
        <v>1247</v>
      </c>
      <c r="L69" s="138" t="s">
        <v>102</v>
      </c>
      <c r="M69" s="138">
        <v>5</v>
      </c>
      <c r="N69" s="138" t="s">
        <v>1743</v>
      </c>
      <c r="O69" s="139" t="s">
        <v>1799</v>
      </c>
      <c r="P69" s="138"/>
      <c r="Q69" s="138"/>
      <c r="R69" s="138">
        <v>1133311508263400</v>
      </c>
      <c r="S69" s="138"/>
      <c r="T69" s="138" t="s">
        <v>1260</v>
      </c>
      <c r="U69" s="138">
        <v>1</v>
      </c>
      <c r="V69" s="138" t="s">
        <v>88</v>
      </c>
      <c r="W69" s="139">
        <v>43025</v>
      </c>
      <c r="X69" s="142" t="s">
        <v>1875</v>
      </c>
      <c r="Y69" s="140">
        <v>220</v>
      </c>
      <c r="Z69" s="138" t="s">
        <v>2266</v>
      </c>
      <c r="AA69" s="138"/>
      <c r="AB69" s="138"/>
      <c r="AC69" s="138"/>
      <c r="AD69" s="138"/>
      <c r="AE69" s="138"/>
      <c r="AF69" s="138"/>
      <c r="AG69" s="138"/>
      <c r="AH69" s="138"/>
      <c r="AI69" s="138"/>
      <c r="AJ69" s="141"/>
      <c r="AK69" s="44"/>
      <c r="AL69" s="44"/>
    </row>
    <row r="70" spans="2:38" customFormat="1" x14ac:dyDescent="0.25">
      <c r="B70" s="137">
        <v>83811</v>
      </c>
      <c r="C70" s="138">
        <v>57269</v>
      </c>
      <c r="D70" s="139">
        <v>42996</v>
      </c>
      <c r="E70" s="139">
        <v>43013</v>
      </c>
      <c r="F70" s="138" t="s">
        <v>1313</v>
      </c>
      <c r="G70" s="138" t="s">
        <v>1368</v>
      </c>
      <c r="H70" s="138">
        <v>5075270</v>
      </c>
      <c r="I70" s="138">
        <v>3005381500</v>
      </c>
      <c r="J70" s="138"/>
      <c r="K70" s="138" t="s">
        <v>1247</v>
      </c>
      <c r="L70" s="138" t="s">
        <v>110</v>
      </c>
      <c r="M70" s="138">
        <v>9</v>
      </c>
      <c r="N70" s="138"/>
      <c r="O70" s="139" t="s">
        <v>1799</v>
      </c>
      <c r="P70" s="138" t="s">
        <v>80</v>
      </c>
      <c r="Q70" s="138" t="s">
        <v>1804</v>
      </c>
      <c r="R70" s="138">
        <v>1136131508263420</v>
      </c>
      <c r="S70" s="138"/>
      <c r="T70" s="138" t="s">
        <v>1260</v>
      </c>
      <c r="U70" s="138">
        <v>1</v>
      </c>
      <c r="V70" s="138" t="s">
        <v>88</v>
      </c>
      <c r="W70" s="139">
        <v>43025</v>
      </c>
      <c r="X70" s="142" t="s">
        <v>1876</v>
      </c>
      <c r="Y70" s="140">
        <v>226</v>
      </c>
      <c r="Z70" s="138" t="s">
        <v>2265</v>
      </c>
      <c r="AA70" s="138"/>
      <c r="AB70" s="138"/>
      <c r="AC70" s="138"/>
      <c r="AD70" s="138"/>
      <c r="AE70" s="138"/>
      <c r="AF70" s="138"/>
      <c r="AG70" s="138"/>
      <c r="AH70" s="138"/>
      <c r="AI70" s="138"/>
      <c r="AJ70" s="141"/>
      <c r="AK70" s="44"/>
      <c r="AL70" s="44"/>
    </row>
    <row r="71" spans="2:38" customFormat="1" x14ac:dyDescent="0.25">
      <c r="B71" s="137">
        <v>83812</v>
      </c>
      <c r="C71" s="138">
        <v>57272</v>
      </c>
      <c r="D71" s="139">
        <v>42996</v>
      </c>
      <c r="E71" s="139">
        <v>43013</v>
      </c>
      <c r="F71" s="138" t="s">
        <v>1313</v>
      </c>
      <c r="G71" s="138" t="s">
        <v>1369</v>
      </c>
      <c r="H71" s="138">
        <v>5861257</v>
      </c>
      <c r="I71" s="138"/>
      <c r="J71" s="138"/>
      <c r="K71" s="138" t="s">
        <v>1247</v>
      </c>
      <c r="L71" s="138" t="s">
        <v>107</v>
      </c>
      <c r="M71" s="138">
        <v>9</v>
      </c>
      <c r="N71" s="138"/>
      <c r="O71" s="139" t="s">
        <v>1799</v>
      </c>
      <c r="P71" s="138" t="s">
        <v>79</v>
      </c>
      <c r="Q71" s="138"/>
      <c r="R71" s="138">
        <v>1134921508263410</v>
      </c>
      <c r="S71" s="138"/>
      <c r="T71" s="138" t="s">
        <v>1260</v>
      </c>
      <c r="U71" s="138">
        <v>1</v>
      </c>
      <c r="V71" s="138" t="s">
        <v>86</v>
      </c>
      <c r="W71" s="139">
        <v>43025</v>
      </c>
      <c r="X71" s="142" t="s">
        <v>1877</v>
      </c>
      <c r="Y71" s="140">
        <v>205</v>
      </c>
      <c r="Z71" s="138" t="s">
        <v>1261</v>
      </c>
      <c r="AA71" s="138" t="s">
        <v>935</v>
      </c>
      <c r="AB71" s="138"/>
      <c r="AC71" s="138" t="s">
        <v>79</v>
      </c>
      <c r="AD71" s="138"/>
      <c r="AE71" s="138" t="s">
        <v>935</v>
      </c>
      <c r="AF71" s="138"/>
      <c r="AG71" s="138" t="s">
        <v>937</v>
      </c>
      <c r="AH71" s="138"/>
      <c r="AI71" s="138" t="s">
        <v>2293</v>
      </c>
      <c r="AJ71" s="141"/>
      <c r="AK71" s="44"/>
      <c r="AL71" s="44"/>
    </row>
    <row r="72" spans="2:38" customFormat="1" x14ac:dyDescent="0.25">
      <c r="B72" s="137">
        <v>83813</v>
      </c>
      <c r="C72" s="138">
        <v>57283</v>
      </c>
      <c r="D72" s="139">
        <v>42996</v>
      </c>
      <c r="E72" s="139">
        <v>43010</v>
      </c>
      <c r="F72" s="138" t="s">
        <v>1313</v>
      </c>
      <c r="G72" s="138" t="s">
        <v>1370</v>
      </c>
      <c r="H72" s="138">
        <v>2322112</v>
      </c>
      <c r="I72" s="138"/>
      <c r="J72" s="138"/>
      <c r="K72" s="138" t="s">
        <v>1247</v>
      </c>
      <c r="L72" s="138" t="s">
        <v>104</v>
      </c>
      <c r="M72" s="138">
        <v>5</v>
      </c>
      <c r="N72" s="138" t="s">
        <v>1744</v>
      </c>
      <c r="O72" s="139" t="s">
        <v>1799</v>
      </c>
      <c r="P72" s="138"/>
      <c r="Q72" s="138"/>
      <c r="R72" s="138">
        <v>1008821508263570</v>
      </c>
      <c r="S72" s="138"/>
      <c r="T72" s="138" t="s">
        <v>1260</v>
      </c>
      <c r="U72" s="138">
        <v>1</v>
      </c>
      <c r="V72" s="138" t="s">
        <v>93</v>
      </c>
      <c r="W72" s="139">
        <v>43025</v>
      </c>
      <c r="X72" s="142" t="s">
        <v>1878</v>
      </c>
      <c r="Y72" s="140">
        <v>272</v>
      </c>
      <c r="Z72" s="138" t="s">
        <v>2264</v>
      </c>
      <c r="AA72" s="138"/>
      <c r="AB72" s="138"/>
      <c r="AC72" s="138"/>
      <c r="AD72" s="138"/>
      <c r="AE72" s="138"/>
      <c r="AF72" s="138"/>
      <c r="AG72" s="138"/>
      <c r="AH72" s="138"/>
      <c r="AI72" s="138"/>
      <c r="AJ72" s="141"/>
      <c r="AK72" s="44"/>
      <c r="AL72" s="44"/>
    </row>
    <row r="73" spans="2:38" customFormat="1" x14ac:dyDescent="0.25">
      <c r="B73" s="137">
        <v>83814</v>
      </c>
      <c r="C73" s="138">
        <v>57287</v>
      </c>
      <c r="D73" s="139">
        <v>42996</v>
      </c>
      <c r="E73" s="139">
        <v>43011</v>
      </c>
      <c r="F73" s="138" t="s">
        <v>1313</v>
      </c>
      <c r="G73" s="138" t="s">
        <v>1371</v>
      </c>
      <c r="H73" s="138">
        <v>2621386</v>
      </c>
      <c r="I73" s="138">
        <v>3165293766</v>
      </c>
      <c r="J73" s="138"/>
      <c r="K73" s="138" t="s">
        <v>1247</v>
      </c>
      <c r="L73" s="138" t="s">
        <v>101</v>
      </c>
      <c r="M73" s="138">
        <v>5</v>
      </c>
      <c r="N73" s="138"/>
      <c r="O73" s="139" t="s">
        <v>1799</v>
      </c>
      <c r="P73" s="138"/>
      <c r="Q73" s="138"/>
      <c r="R73" s="138">
        <v>1001271508263520</v>
      </c>
      <c r="S73" s="138"/>
      <c r="T73" s="138" t="s">
        <v>1260</v>
      </c>
      <c r="U73" s="138">
        <v>1</v>
      </c>
      <c r="V73" s="138" t="s">
        <v>94</v>
      </c>
      <c r="W73" s="139">
        <v>43025</v>
      </c>
      <c r="X73" s="142" t="s">
        <v>1879</v>
      </c>
      <c r="Y73" s="140">
        <v>106</v>
      </c>
      <c r="Z73" s="138" t="s">
        <v>2268</v>
      </c>
      <c r="AA73" s="138"/>
      <c r="AB73" s="138"/>
      <c r="AC73" s="138"/>
      <c r="AD73" s="138"/>
      <c r="AE73" s="138"/>
      <c r="AF73" s="138"/>
      <c r="AG73" s="138"/>
      <c r="AH73" s="138"/>
      <c r="AI73" s="138"/>
      <c r="AJ73" s="141"/>
      <c r="AK73" s="44"/>
      <c r="AL73" s="44"/>
    </row>
    <row r="74" spans="2:38" customFormat="1" x14ac:dyDescent="0.25">
      <c r="B74" s="137">
        <v>83815</v>
      </c>
      <c r="C74" s="138">
        <v>57294</v>
      </c>
      <c r="D74" s="139">
        <v>42996</v>
      </c>
      <c r="E74" s="139">
        <v>43010</v>
      </c>
      <c r="F74" s="138">
        <v>40410124</v>
      </c>
      <c r="G74" s="138" t="s">
        <v>1372</v>
      </c>
      <c r="H74" s="138">
        <v>4442024</v>
      </c>
      <c r="I74" s="138"/>
      <c r="J74" s="138"/>
      <c r="K74" s="138" t="s">
        <v>1247</v>
      </c>
      <c r="L74" s="138" t="s">
        <v>104</v>
      </c>
      <c r="M74" s="138">
        <v>5</v>
      </c>
      <c r="N74" s="138" t="s">
        <v>1742</v>
      </c>
      <c r="O74" s="139" t="s">
        <v>1799</v>
      </c>
      <c r="P74" s="138"/>
      <c r="Q74" s="138"/>
      <c r="R74" s="138">
        <v>1006571508263560</v>
      </c>
      <c r="S74" s="138"/>
      <c r="T74" s="138" t="s">
        <v>1260</v>
      </c>
      <c r="U74" s="138">
        <v>1</v>
      </c>
      <c r="V74" s="138" t="s">
        <v>93</v>
      </c>
      <c r="W74" s="139">
        <v>43025</v>
      </c>
      <c r="X74" s="142" t="s">
        <v>1880</v>
      </c>
      <c r="Y74" s="140">
        <v>109</v>
      </c>
      <c r="Z74" s="138" t="s">
        <v>2263</v>
      </c>
      <c r="AA74" s="138"/>
      <c r="AB74" s="138"/>
      <c r="AC74" s="138"/>
      <c r="AD74" s="138"/>
      <c r="AE74" s="138"/>
      <c r="AF74" s="138"/>
      <c r="AG74" s="138"/>
      <c r="AH74" s="138"/>
      <c r="AI74" s="138"/>
      <c r="AJ74" s="141"/>
      <c r="AK74" s="44"/>
      <c r="AL74" s="44"/>
    </row>
    <row r="75" spans="2:38" customFormat="1" x14ac:dyDescent="0.25">
      <c r="B75" s="137">
        <v>83816</v>
      </c>
      <c r="C75" s="138">
        <v>57295</v>
      </c>
      <c r="D75" s="139">
        <v>42996</v>
      </c>
      <c r="E75" s="139">
        <v>43018</v>
      </c>
      <c r="F75" s="138" t="s">
        <v>1313</v>
      </c>
      <c r="G75" s="138" t="s">
        <v>1373</v>
      </c>
      <c r="H75" s="138">
        <v>2600306</v>
      </c>
      <c r="I75" s="138">
        <v>3002641882</v>
      </c>
      <c r="J75" s="138"/>
      <c r="K75" s="138" t="s">
        <v>1247</v>
      </c>
      <c r="L75" s="138" t="s">
        <v>103</v>
      </c>
      <c r="M75" s="138">
        <v>2</v>
      </c>
      <c r="N75" s="138"/>
      <c r="O75" s="139" t="s">
        <v>1799</v>
      </c>
      <c r="P75" s="138"/>
      <c r="Q75" s="138"/>
      <c r="R75" s="138">
        <v>1021541508263650</v>
      </c>
      <c r="S75" s="138"/>
      <c r="T75" s="138" t="s">
        <v>1260</v>
      </c>
      <c r="U75" s="138">
        <v>1</v>
      </c>
      <c r="V75" s="138" t="s">
        <v>94</v>
      </c>
      <c r="W75" s="139">
        <v>43025</v>
      </c>
      <c r="X75" s="142" t="s">
        <v>1881</v>
      </c>
      <c r="Y75" s="140">
        <v>117</v>
      </c>
      <c r="Z75" s="138" t="s">
        <v>2268</v>
      </c>
      <c r="AA75" s="138"/>
      <c r="AB75" s="138"/>
      <c r="AC75" s="138"/>
      <c r="AD75" s="138"/>
      <c r="AE75" s="138"/>
      <c r="AF75" s="138"/>
      <c r="AG75" s="138"/>
      <c r="AH75" s="138"/>
      <c r="AI75" s="138"/>
      <c r="AJ75" s="141"/>
      <c r="AK75" s="44"/>
      <c r="AL75" s="44"/>
    </row>
    <row r="76" spans="2:38" customFormat="1" x14ac:dyDescent="0.25">
      <c r="B76" s="137">
        <v>83817</v>
      </c>
      <c r="C76" s="138">
        <v>57307</v>
      </c>
      <c r="D76" s="139">
        <v>42996</v>
      </c>
      <c r="E76" s="139">
        <v>43011</v>
      </c>
      <c r="F76" s="138">
        <v>14936509</v>
      </c>
      <c r="G76" s="138" t="s">
        <v>1374</v>
      </c>
      <c r="H76" s="138">
        <v>2948419</v>
      </c>
      <c r="I76" s="138"/>
      <c r="J76" s="138"/>
      <c r="K76" s="138" t="s">
        <v>1247</v>
      </c>
      <c r="L76" s="138" t="s">
        <v>102</v>
      </c>
      <c r="M76" s="138">
        <v>5</v>
      </c>
      <c r="N76" s="138"/>
      <c r="O76" s="139" t="s">
        <v>1799</v>
      </c>
      <c r="P76" s="138"/>
      <c r="Q76" s="138"/>
      <c r="R76" s="138">
        <v>1031001508263700</v>
      </c>
      <c r="S76" s="138"/>
      <c r="T76" s="138" t="s">
        <v>1260</v>
      </c>
      <c r="U76" s="138">
        <v>1</v>
      </c>
      <c r="V76" s="138" t="s">
        <v>93</v>
      </c>
      <c r="W76" s="139">
        <v>43025</v>
      </c>
      <c r="X76" s="142" t="s">
        <v>1882</v>
      </c>
      <c r="Y76" s="140">
        <v>162</v>
      </c>
      <c r="Z76" s="138" t="s">
        <v>2266</v>
      </c>
      <c r="AA76" s="138"/>
      <c r="AB76" s="138"/>
      <c r="AC76" s="138"/>
      <c r="AD76" s="138"/>
      <c r="AE76" s="138"/>
      <c r="AF76" s="138"/>
      <c r="AG76" s="138"/>
      <c r="AH76" s="138"/>
      <c r="AI76" s="138"/>
      <c r="AJ76" s="141"/>
      <c r="AK76" s="44"/>
      <c r="AL76" s="44"/>
    </row>
    <row r="77" spans="2:38" customFormat="1" x14ac:dyDescent="0.25">
      <c r="B77" s="137">
        <v>83818</v>
      </c>
      <c r="C77" s="138">
        <v>57337</v>
      </c>
      <c r="D77" s="139">
        <v>42997</v>
      </c>
      <c r="E77" s="139">
        <v>43013</v>
      </c>
      <c r="F77" s="138">
        <v>43986641</v>
      </c>
      <c r="G77" s="138" t="s">
        <v>1375</v>
      </c>
      <c r="H77" s="138">
        <v>5868067</v>
      </c>
      <c r="I77" s="138"/>
      <c r="J77" s="138"/>
      <c r="K77" s="138" t="s">
        <v>1247</v>
      </c>
      <c r="L77" s="138" t="s">
        <v>110</v>
      </c>
      <c r="M77" s="138">
        <v>9</v>
      </c>
      <c r="N77" s="138"/>
      <c r="O77" s="139" t="s">
        <v>1799</v>
      </c>
      <c r="P77" s="138"/>
      <c r="Q77" s="138"/>
      <c r="R77" s="138">
        <v>1016751508263620</v>
      </c>
      <c r="S77" s="138"/>
      <c r="T77" s="138" t="s">
        <v>1260</v>
      </c>
      <c r="U77" s="138">
        <v>1</v>
      </c>
      <c r="V77" s="138" t="s">
        <v>1173</v>
      </c>
      <c r="W77" s="139">
        <v>43025</v>
      </c>
      <c r="X77" s="142" t="s">
        <v>1883</v>
      </c>
      <c r="Y77" s="140">
        <v>26</v>
      </c>
      <c r="Z77" s="138" t="s">
        <v>1261</v>
      </c>
      <c r="AA77" s="138"/>
      <c r="AB77" s="138"/>
      <c r="AC77" s="138"/>
      <c r="AD77" s="138"/>
      <c r="AE77" s="138"/>
      <c r="AF77" s="138"/>
      <c r="AG77" s="138"/>
      <c r="AH77" s="138"/>
      <c r="AI77" s="138"/>
      <c r="AJ77" s="141"/>
      <c r="AK77" s="44"/>
      <c r="AL77" s="44"/>
    </row>
    <row r="78" spans="2:38" customFormat="1" x14ac:dyDescent="0.25">
      <c r="B78" s="137">
        <v>83819</v>
      </c>
      <c r="C78" s="138">
        <v>57368</v>
      </c>
      <c r="D78" s="139">
        <v>42997</v>
      </c>
      <c r="E78" s="139">
        <v>43019</v>
      </c>
      <c r="F78" s="138" t="s">
        <v>1313</v>
      </c>
      <c r="G78" s="138" t="s">
        <v>1376</v>
      </c>
      <c r="H78" s="138">
        <v>2642399</v>
      </c>
      <c r="I78" s="138">
        <v>3127029303</v>
      </c>
      <c r="J78" s="138"/>
      <c r="K78" s="138" t="s">
        <v>1247</v>
      </c>
      <c r="L78" s="138" t="s">
        <v>1238</v>
      </c>
      <c r="M78" s="138">
        <v>2</v>
      </c>
      <c r="N78" s="138"/>
      <c r="O78" s="139" t="s">
        <v>1799</v>
      </c>
      <c r="P78" s="138" t="s">
        <v>80</v>
      </c>
      <c r="Q78" s="138" t="s">
        <v>1805</v>
      </c>
      <c r="R78" s="138">
        <v>1021461508263650</v>
      </c>
      <c r="S78" s="138"/>
      <c r="T78" s="138" t="s">
        <v>1260</v>
      </c>
      <c r="U78" s="138">
        <v>1</v>
      </c>
      <c r="V78" s="138" t="s">
        <v>88</v>
      </c>
      <c r="W78" s="139">
        <v>43025</v>
      </c>
      <c r="X78" s="142" t="s">
        <v>1884</v>
      </c>
      <c r="Y78" s="140">
        <v>220</v>
      </c>
      <c r="Z78" s="138" t="s">
        <v>2265</v>
      </c>
      <c r="AA78" s="138"/>
      <c r="AB78" s="138"/>
      <c r="AC78" s="138"/>
      <c r="AD78" s="138"/>
      <c r="AE78" s="138"/>
      <c r="AF78" s="138"/>
      <c r="AG78" s="138"/>
      <c r="AH78" s="138"/>
      <c r="AI78" s="138"/>
      <c r="AJ78" s="141"/>
      <c r="AK78" s="44"/>
      <c r="AL78" s="44"/>
    </row>
    <row r="79" spans="2:38" customFormat="1" x14ac:dyDescent="0.25">
      <c r="B79" s="137">
        <v>83820</v>
      </c>
      <c r="C79" s="138">
        <v>57398</v>
      </c>
      <c r="D79" s="139">
        <v>42998</v>
      </c>
      <c r="E79" s="139">
        <v>43011</v>
      </c>
      <c r="F79" s="138" t="s">
        <v>1313</v>
      </c>
      <c r="G79" s="138" t="s">
        <v>1293</v>
      </c>
      <c r="H79" s="138">
        <v>2689558</v>
      </c>
      <c r="I79" s="138"/>
      <c r="J79" s="138"/>
      <c r="K79" s="138" t="s">
        <v>1247</v>
      </c>
      <c r="L79" s="138" t="s">
        <v>1239</v>
      </c>
      <c r="M79" s="138">
        <v>5</v>
      </c>
      <c r="N79" s="138"/>
      <c r="O79" s="139" t="s">
        <v>1799</v>
      </c>
      <c r="P79" s="138" t="s">
        <v>79</v>
      </c>
      <c r="Q79" s="138"/>
      <c r="R79" s="138">
        <v>1021321508263640</v>
      </c>
      <c r="S79" s="138"/>
      <c r="T79" s="138" t="s">
        <v>1260</v>
      </c>
      <c r="U79" s="138">
        <v>1</v>
      </c>
      <c r="V79" s="138" t="s">
        <v>86</v>
      </c>
      <c r="W79" s="139">
        <v>43025</v>
      </c>
      <c r="X79" s="142" t="s">
        <v>1885</v>
      </c>
      <c r="Y79" s="140">
        <v>96</v>
      </c>
      <c r="Z79" s="138" t="s">
        <v>1261</v>
      </c>
      <c r="AA79" s="138" t="s">
        <v>935</v>
      </c>
      <c r="AB79" s="138"/>
      <c r="AC79" s="138" t="s">
        <v>79</v>
      </c>
      <c r="AD79" s="138"/>
      <c r="AE79" s="138" t="s">
        <v>935</v>
      </c>
      <c r="AF79" s="138"/>
      <c r="AG79" s="138" t="s">
        <v>935</v>
      </c>
      <c r="AH79" s="138"/>
      <c r="AI79" s="138"/>
      <c r="AJ79" s="141"/>
      <c r="AK79" s="44"/>
      <c r="AL79" s="44"/>
    </row>
    <row r="80" spans="2:38" customFormat="1" x14ac:dyDescent="0.25">
      <c r="B80" s="137">
        <v>83821</v>
      </c>
      <c r="C80" s="138">
        <v>57402</v>
      </c>
      <c r="D80" s="139">
        <v>42998</v>
      </c>
      <c r="E80" s="139">
        <v>43013</v>
      </c>
      <c r="F80" s="138" t="s">
        <v>1313</v>
      </c>
      <c r="G80" s="138" t="s">
        <v>1377</v>
      </c>
      <c r="H80" s="138">
        <v>3656000</v>
      </c>
      <c r="I80" s="138"/>
      <c r="J80" s="138"/>
      <c r="K80" s="138" t="s">
        <v>1247</v>
      </c>
      <c r="L80" s="138" t="s">
        <v>105</v>
      </c>
      <c r="M80" s="138">
        <v>9</v>
      </c>
      <c r="N80" s="138"/>
      <c r="O80" s="139" t="s">
        <v>1799</v>
      </c>
      <c r="P80" s="138"/>
      <c r="Q80" s="138"/>
      <c r="R80" s="138">
        <v>1024141508263660</v>
      </c>
      <c r="S80" s="138"/>
      <c r="T80" s="138" t="s">
        <v>1260</v>
      </c>
      <c r="U80" s="138">
        <v>1</v>
      </c>
      <c r="V80" s="138" t="s">
        <v>59</v>
      </c>
      <c r="W80" s="139">
        <v>43025</v>
      </c>
      <c r="X80" s="142" t="s">
        <v>1886</v>
      </c>
      <c r="Y80" s="140">
        <v>54</v>
      </c>
      <c r="Z80" s="138" t="s">
        <v>2263</v>
      </c>
      <c r="AA80" s="138"/>
      <c r="AB80" s="138"/>
      <c r="AC80" s="138"/>
      <c r="AD80" s="138"/>
      <c r="AE80" s="138"/>
      <c r="AF80" s="138"/>
      <c r="AG80" s="138"/>
      <c r="AH80" s="138"/>
      <c r="AI80" s="138"/>
      <c r="AJ80" s="141"/>
      <c r="AK80" s="44"/>
      <c r="AL80" s="44"/>
    </row>
    <row r="81" spans="2:38" customFormat="1" x14ac:dyDescent="0.25">
      <c r="B81" s="137">
        <v>83822</v>
      </c>
      <c r="C81" s="138">
        <v>57424</v>
      </c>
      <c r="D81" s="139">
        <v>42998</v>
      </c>
      <c r="E81" s="139">
        <v>43011</v>
      </c>
      <c r="F81" s="138">
        <v>71730526</v>
      </c>
      <c r="G81" s="138" t="s">
        <v>1378</v>
      </c>
      <c r="H81" s="138">
        <v>4447980</v>
      </c>
      <c r="I81" s="138">
        <v>3188902115</v>
      </c>
      <c r="J81" s="138"/>
      <c r="K81" s="138" t="s">
        <v>1247</v>
      </c>
      <c r="L81" s="138" t="s">
        <v>101</v>
      </c>
      <c r="M81" s="138">
        <v>5</v>
      </c>
      <c r="N81" s="138" t="s">
        <v>1745</v>
      </c>
      <c r="O81" s="139" t="s">
        <v>1799</v>
      </c>
      <c r="P81" s="138"/>
      <c r="Q81" s="138"/>
      <c r="R81" s="138">
        <v>1030711508263700</v>
      </c>
      <c r="S81" s="138"/>
      <c r="T81" s="138" t="s">
        <v>1260</v>
      </c>
      <c r="U81" s="138">
        <v>1</v>
      </c>
      <c r="V81" s="138" t="s">
        <v>90</v>
      </c>
      <c r="W81" s="139">
        <v>43025</v>
      </c>
      <c r="X81" s="142" t="s">
        <v>1887</v>
      </c>
      <c r="Y81" s="140">
        <v>196</v>
      </c>
      <c r="Z81" s="138" t="s">
        <v>2268</v>
      </c>
      <c r="AA81" s="138"/>
      <c r="AB81" s="138"/>
      <c r="AC81" s="138"/>
      <c r="AD81" s="138"/>
      <c r="AE81" s="138"/>
      <c r="AF81" s="138"/>
      <c r="AG81" s="138"/>
      <c r="AH81" s="138"/>
      <c r="AI81" s="138"/>
      <c r="AJ81" s="141"/>
      <c r="AK81" s="44"/>
      <c r="AL81" s="44"/>
    </row>
    <row r="82" spans="2:38" customFormat="1" x14ac:dyDescent="0.25">
      <c r="B82" s="137">
        <v>83823</v>
      </c>
      <c r="C82" s="138">
        <v>57426</v>
      </c>
      <c r="D82" s="139">
        <v>42998</v>
      </c>
      <c r="E82" s="139">
        <v>43011</v>
      </c>
      <c r="F82" s="138" t="s">
        <v>1313</v>
      </c>
      <c r="G82" s="138" t="s">
        <v>1379</v>
      </c>
      <c r="H82" s="138">
        <v>4445252</v>
      </c>
      <c r="I82" s="138">
        <v>321</v>
      </c>
      <c r="J82" s="138"/>
      <c r="K82" s="138" t="s">
        <v>1247</v>
      </c>
      <c r="L82" s="138" t="s">
        <v>101</v>
      </c>
      <c r="M82" s="138">
        <v>5</v>
      </c>
      <c r="N82" s="138"/>
      <c r="O82" s="139" t="s">
        <v>1799</v>
      </c>
      <c r="P82" s="138"/>
      <c r="Q82" s="138"/>
      <c r="R82" s="138">
        <v>1042191508263770</v>
      </c>
      <c r="S82" s="138"/>
      <c r="T82" s="138" t="s">
        <v>1260</v>
      </c>
      <c r="U82" s="138">
        <v>1</v>
      </c>
      <c r="V82" s="138" t="s">
        <v>59</v>
      </c>
      <c r="W82" s="139">
        <v>43025</v>
      </c>
      <c r="X82" s="142" t="s">
        <v>1888</v>
      </c>
      <c r="Y82" s="140">
        <v>166</v>
      </c>
      <c r="Z82" s="138" t="s">
        <v>2264</v>
      </c>
      <c r="AA82" s="138"/>
      <c r="AB82" s="138"/>
      <c r="AC82" s="138"/>
      <c r="AD82" s="138"/>
      <c r="AE82" s="138"/>
      <c r="AF82" s="138"/>
      <c r="AG82" s="138"/>
      <c r="AH82" s="138"/>
      <c r="AI82" s="138"/>
      <c r="AJ82" s="141"/>
      <c r="AK82" s="44"/>
      <c r="AL82" s="44"/>
    </row>
    <row r="83" spans="2:38" customFormat="1" x14ac:dyDescent="0.25">
      <c r="B83" s="137">
        <v>83824</v>
      </c>
      <c r="C83" s="138">
        <v>57441</v>
      </c>
      <c r="D83" s="139">
        <v>42999</v>
      </c>
      <c r="E83" s="139">
        <v>43017</v>
      </c>
      <c r="F83" s="138">
        <v>8045536</v>
      </c>
      <c r="G83" s="138" t="s">
        <v>1380</v>
      </c>
      <c r="H83" s="138">
        <v>2630074</v>
      </c>
      <c r="I83" s="138"/>
      <c r="J83" s="138"/>
      <c r="K83" s="138" t="s">
        <v>1247</v>
      </c>
      <c r="L83" s="138" t="s">
        <v>1238</v>
      </c>
      <c r="M83" s="138">
        <v>1</v>
      </c>
      <c r="N83" s="138"/>
      <c r="O83" s="139" t="s">
        <v>1799</v>
      </c>
      <c r="P83" s="138"/>
      <c r="Q83" s="138"/>
      <c r="R83" s="138">
        <v>1033551508263720</v>
      </c>
      <c r="S83" s="138"/>
      <c r="T83" s="138" t="s">
        <v>1260</v>
      </c>
      <c r="U83" s="138">
        <v>1</v>
      </c>
      <c r="V83" s="138" t="s">
        <v>59</v>
      </c>
      <c r="W83" s="139">
        <v>43025</v>
      </c>
      <c r="X83" s="142" t="s">
        <v>1889</v>
      </c>
      <c r="Y83" s="140">
        <v>1785</v>
      </c>
      <c r="Z83" s="138" t="s">
        <v>2263</v>
      </c>
      <c r="AA83" s="138"/>
      <c r="AB83" s="138"/>
      <c r="AC83" s="138"/>
      <c r="AD83" s="138"/>
      <c r="AE83" s="138"/>
      <c r="AF83" s="138"/>
      <c r="AG83" s="138"/>
      <c r="AH83" s="138"/>
      <c r="AI83" s="138"/>
      <c r="AJ83" s="141"/>
      <c r="AK83" s="44"/>
      <c r="AL83" s="44"/>
    </row>
    <row r="84" spans="2:38" customFormat="1" x14ac:dyDescent="0.25">
      <c r="B84" s="137">
        <v>83825</v>
      </c>
      <c r="C84" s="138">
        <v>57458</v>
      </c>
      <c r="D84" s="139">
        <v>42999</v>
      </c>
      <c r="E84" s="139">
        <v>43011</v>
      </c>
      <c r="F84" s="138" t="s">
        <v>1313</v>
      </c>
      <c r="G84" s="138" t="s">
        <v>1381</v>
      </c>
      <c r="H84" s="138">
        <v>3525924</v>
      </c>
      <c r="I84" s="138">
        <v>3188056005</v>
      </c>
      <c r="J84" s="138"/>
      <c r="K84" s="138" t="s">
        <v>1247</v>
      </c>
      <c r="L84" s="138" t="s">
        <v>1239</v>
      </c>
      <c r="M84" s="138">
        <v>5</v>
      </c>
      <c r="N84" s="138"/>
      <c r="O84" s="139" t="s">
        <v>1799</v>
      </c>
      <c r="P84" s="138" t="s">
        <v>79</v>
      </c>
      <c r="Q84" s="138"/>
      <c r="R84" s="138">
        <v>1037971508263750</v>
      </c>
      <c r="S84" s="138"/>
      <c r="T84" s="138" t="s">
        <v>1260</v>
      </c>
      <c r="U84" s="138">
        <v>1</v>
      </c>
      <c r="V84" s="138" t="s">
        <v>86</v>
      </c>
      <c r="W84" s="139">
        <v>43025</v>
      </c>
      <c r="X84" s="142" t="s">
        <v>1890</v>
      </c>
      <c r="Y84" s="140">
        <v>250</v>
      </c>
      <c r="Z84" s="138" t="s">
        <v>1261</v>
      </c>
      <c r="AA84" s="138" t="s">
        <v>937</v>
      </c>
      <c r="AB84" s="138"/>
      <c r="AC84" s="138" t="s">
        <v>79</v>
      </c>
      <c r="AD84" s="138"/>
      <c r="AE84" s="138" t="s">
        <v>937</v>
      </c>
      <c r="AF84" s="138"/>
      <c r="AG84" s="138" t="s">
        <v>936</v>
      </c>
      <c r="AH84" s="138" t="s">
        <v>2275</v>
      </c>
      <c r="AI84" s="138" t="s">
        <v>2294</v>
      </c>
      <c r="AJ84" s="141"/>
      <c r="AK84" s="44"/>
      <c r="AL84" s="44"/>
    </row>
    <row r="85" spans="2:38" customFormat="1" x14ac:dyDescent="0.25">
      <c r="B85" s="137">
        <v>83826</v>
      </c>
      <c r="C85" s="138">
        <v>57459</v>
      </c>
      <c r="D85" s="139">
        <v>42999</v>
      </c>
      <c r="E85" s="139">
        <v>43011</v>
      </c>
      <c r="F85" s="138">
        <v>32439705</v>
      </c>
      <c r="G85" s="138" t="s">
        <v>1382</v>
      </c>
      <c r="H85" s="138">
        <v>3130274</v>
      </c>
      <c r="I85" s="138">
        <v>3105037555</v>
      </c>
      <c r="J85" s="138"/>
      <c r="K85" s="138" t="s">
        <v>1247</v>
      </c>
      <c r="L85" s="138" t="s">
        <v>102</v>
      </c>
      <c r="M85" s="138">
        <v>5</v>
      </c>
      <c r="N85" s="138"/>
      <c r="O85" s="139" t="s">
        <v>1799</v>
      </c>
      <c r="P85" s="138" t="s">
        <v>79</v>
      </c>
      <c r="Q85" s="138"/>
      <c r="R85" s="138">
        <v>1043521508263780</v>
      </c>
      <c r="S85" s="138"/>
      <c r="T85" s="138" t="s">
        <v>1260</v>
      </c>
      <c r="U85" s="138">
        <v>1</v>
      </c>
      <c r="V85" s="138" t="s">
        <v>86</v>
      </c>
      <c r="W85" s="139">
        <v>43025</v>
      </c>
      <c r="X85" s="142" t="s">
        <v>1891</v>
      </c>
      <c r="Y85" s="140">
        <v>163</v>
      </c>
      <c r="Z85" s="138" t="s">
        <v>2266</v>
      </c>
      <c r="AA85" s="138" t="s">
        <v>937</v>
      </c>
      <c r="AB85" s="138"/>
      <c r="AC85" s="138" t="s">
        <v>79</v>
      </c>
      <c r="AD85" s="138"/>
      <c r="AE85" s="138" t="s">
        <v>935</v>
      </c>
      <c r="AF85" s="138"/>
      <c r="AG85" s="138" t="s">
        <v>937</v>
      </c>
      <c r="AH85" s="138"/>
      <c r="AI85" s="138"/>
      <c r="AJ85" s="141"/>
      <c r="AK85" s="44"/>
      <c r="AL85" s="44"/>
    </row>
    <row r="86" spans="2:38" customFormat="1" x14ac:dyDescent="0.25">
      <c r="B86" s="137">
        <v>83827</v>
      </c>
      <c r="C86" s="138">
        <v>57470</v>
      </c>
      <c r="D86" s="139">
        <v>42999</v>
      </c>
      <c r="E86" s="139">
        <v>43015</v>
      </c>
      <c r="F86" s="138" t="s">
        <v>1313</v>
      </c>
      <c r="G86" s="138" t="s">
        <v>1383</v>
      </c>
      <c r="H86" s="138">
        <v>2338512</v>
      </c>
      <c r="I86" s="138">
        <v>3012384951</v>
      </c>
      <c r="J86" s="138"/>
      <c r="K86" s="138" t="s">
        <v>1247</v>
      </c>
      <c r="L86" s="138" t="s">
        <v>110</v>
      </c>
      <c r="M86" s="138">
        <v>9</v>
      </c>
      <c r="N86" s="138"/>
      <c r="O86" s="139" t="s">
        <v>1799</v>
      </c>
      <c r="P86" s="138" t="s">
        <v>79</v>
      </c>
      <c r="Q86" s="138"/>
      <c r="R86" s="138">
        <v>1070741508263920</v>
      </c>
      <c r="S86" s="138"/>
      <c r="T86" s="138" t="s">
        <v>1260</v>
      </c>
      <c r="U86" s="138">
        <v>1</v>
      </c>
      <c r="V86" s="138" t="s">
        <v>86</v>
      </c>
      <c r="W86" s="139">
        <v>43025</v>
      </c>
      <c r="X86" s="142" t="s">
        <v>1892</v>
      </c>
      <c r="Y86" s="140">
        <v>214</v>
      </c>
      <c r="Z86" s="138" t="s">
        <v>2265</v>
      </c>
      <c r="AA86" s="138" t="s">
        <v>935</v>
      </c>
      <c r="AB86" s="138"/>
      <c r="AC86" s="138" t="s">
        <v>79</v>
      </c>
      <c r="AD86" s="138"/>
      <c r="AE86" s="138" t="s">
        <v>935</v>
      </c>
      <c r="AF86" s="138"/>
      <c r="AG86" s="138" t="s">
        <v>937</v>
      </c>
      <c r="AH86" s="138"/>
      <c r="AI86" s="138" t="s">
        <v>2295</v>
      </c>
      <c r="AJ86" s="141"/>
      <c r="AK86" s="44"/>
      <c r="AL86" s="44"/>
    </row>
    <row r="87" spans="2:38" customFormat="1" x14ac:dyDescent="0.25">
      <c r="B87" s="137">
        <v>83828</v>
      </c>
      <c r="C87" s="138">
        <v>57471</v>
      </c>
      <c r="D87" s="139">
        <v>42999</v>
      </c>
      <c r="E87" s="139">
        <v>43013</v>
      </c>
      <c r="F87" s="138">
        <v>21392648</v>
      </c>
      <c r="G87" s="138" t="s">
        <v>1384</v>
      </c>
      <c r="H87" s="138">
        <v>2530551</v>
      </c>
      <c r="I87" s="138">
        <v>3207430920</v>
      </c>
      <c r="J87" s="138"/>
      <c r="K87" s="138" t="s">
        <v>1247</v>
      </c>
      <c r="L87" s="138" t="s">
        <v>107</v>
      </c>
      <c r="M87" s="138">
        <v>9</v>
      </c>
      <c r="N87" s="138"/>
      <c r="O87" s="139" t="s">
        <v>1799</v>
      </c>
      <c r="P87" s="138" t="s">
        <v>79</v>
      </c>
      <c r="Q87" s="138"/>
      <c r="R87" s="138">
        <v>1061551508263870</v>
      </c>
      <c r="S87" s="138"/>
      <c r="T87" s="138" t="s">
        <v>1260</v>
      </c>
      <c r="U87" s="138">
        <v>1</v>
      </c>
      <c r="V87" s="138" t="s">
        <v>86</v>
      </c>
      <c r="W87" s="139">
        <v>43025</v>
      </c>
      <c r="X87" s="142" t="s">
        <v>1893</v>
      </c>
      <c r="Y87" s="140">
        <v>262</v>
      </c>
      <c r="Z87" s="138" t="s">
        <v>2267</v>
      </c>
      <c r="AA87" s="138" t="s">
        <v>935</v>
      </c>
      <c r="AB87" s="138"/>
      <c r="AC87" s="138" t="s">
        <v>79</v>
      </c>
      <c r="AD87" s="138"/>
      <c r="AE87" s="138" t="s">
        <v>935</v>
      </c>
      <c r="AF87" s="138"/>
      <c r="AG87" s="138" t="s">
        <v>935</v>
      </c>
      <c r="AH87" s="138"/>
      <c r="AI87" s="138"/>
      <c r="AJ87" s="141"/>
      <c r="AK87" s="44"/>
      <c r="AL87" s="44"/>
    </row>
    <row r="88" spans="2:38" customFormat="1" x14ac:dyDescent="0.25">
      <c r="B88" s="137">
        <v>83829</v>
      </c>
      <c r="C88" s="138">
        <v>57505</v>
      </c>
      <c r="D88" s="139">
        <v>43000</v>
      </c>
      <c r="E88" s="139">
        <v>43010</v>
      </c>
      <c r="F88" s="138">
        <v>43087198</v>
      </c>
      <c r="G88" s="138" t="s">
        <v>1385</v>
      </c>
      <c r="H88" s="138">
        <v>2124759</v>
      </c>
      <c r="I88" s="138">
        <v>3007797301</v>
      </c>
      <c r="J88" s="138"/>
      <c r="K88" s="138" t="s">
        <v>1247</v>
      </c>
      <c r="L88" s="138" t="s">
        <v>101</v>
      </c>
      <c r="M88" s="138">
        <v>1</v>
      </c>
      <c r="N88" s="138"/>
      <c r="O88" s="139" t="s">
        <v>1799</v>
      </c>
      <c r="P88" s="138" t="s">
        <v>79</v>
      </c>
      <c r="Q88" s="138"/>
      <c r="R88" s="138">
        <v>1080191508263970</v>
      </c>
      <c r="S88" s="138"/>
      <c r="T88" s="138" t="s">
        <v>1260</v>
      </c>
      <c r="U88" s="138">
        <v>1</v>
      </c>
      <c r="V88" s="138" t="s">
        <v>86</v>
      </c>
      <c r="W88" s="139">
        <v>43025</v>
      </c>
      <c r="X88" s="142" t="s">
        <v>1894</v>
      </c>
      <c r="Y88" s="140">
        <v>308</v>
      </c>
      <c r="Z88" s="138" t="s">
        <v>2264</v>
      </c>
      <c r="AA88" s="138" t="s">
        <v>937</v>
      </c>
      <c r="AB88" s="138"/>
      <c r="AC88" s="138" t="s">
        <v>79</v>
      </c>
      <c r="AD88" s="138"/>
      <c r="AE88" s="138" t="s">
        <v>937</v>
      </c>
      <c r="AF88" s="138"/>
      <c r="AG88" s="138" t="s">
        <v>935</v>
      </c>
      <c r="AH88" s="138"/>
      <c r="AI88" s="138"/>
      <c r="AJ88" s="141"/>
      <c r="AK88" s="44"/>
      <c r="AL88" s="44"/>
    </row>
    <row r="89" spans="2:38" customFormat="1" x14ac:dyDescent="0.25">
      <c r="B89" s="137">
        <v>83830</v>
      </c>
      <c r="C89" s="138">
        <v>57518</v>
      </c>
      <c r="D89" s="139">
        <v>43000</v>
      </c>
      <c r="E89" s="139">
        <v>43011</v>
      </c>
      <c r="F89" s="138" t="s">
        <v>1313</v>
      </c>
      <c r="G89" s="138" t="s">
        <v>1386</v>
      </c>
      <c r="H89" s="138">
        <v>3170087</v>
      </c>
      <c r="I89" s="138">
        <v>3147468627</v>
      </c>
      <c r="J89" s="138"/>
      <c r="K89" s="138" t="s">
        <v>1247</v>
      </c>
      <c r="L89" s="138" t="s">
        <v>1239</v>
      </c>
      <c r="M89" s="138">
        <v>5</v>
      </c>
      <c r="N89" s="138"/>
      <c r="O89" s="139" t="s">
        <v>1799</v>
      </c>
      <c r="P89" s="138" t="s">
        <v>79</v>
      </c>
      <c r="Q89" s="138"/>
      <c r="R89" s="138">
        <v>1085921508264000</v>
      </c>
      <c r="S89" s="138"/>
      <c r="T89" s="138" t="s">
        <v>1260</v>
      </c>
      <c r="U89" s="138">
        <v>1</v>
      </c>
      <c r="V89" s="138" t="s">
        <v>86</v>
      </c>
      <c r="W89" s="139">
        <v>43025</v>
      </c>
      <c r="X89" s="142" t="s">
        <v>1895</v>
      </c>
      <c r="Y89" s="140">
        <v>330</v>
      </c>
      <c r="Z89" s="138" t="s">
        <v>2268</v>
      </c>
      <c r="AA89" s="138" t="s">
        <v>937</v>
      </c>
      <c r="AB89" s="138"/>
      <c r="AC89" s="138" t="s">
        <v>79</v>
      </c>
      <c r="AD89" s="138"/>
      <c r="AE89" s="138" t="s">
        <v>937</v>
      </c>
      <c r="AF89" s="138"/>
      <c r="AG89" s="138" t="s">
        <v>938</v>
      </c>
      <c r="AH89" s="138" t="s">
        <v>2276</v>
      </c>
      <c r="AI89" s="138"/>
      <c r="AJ89" s="141"/>
      <c r="AK89" s="44"/>
      <c r="AL89" s="44"/>
    </row>
    <row r="90" spans="2:38" customFormat="1" x14ac:dyDescent="0.25">
      <c r="B90" s="137">
        <v>83831</v>
      </c>
      <c r="C90" s="138">
        <v>57521</v>
      </c>
      <c r="D90" s="139">
        <v>43001</v>
      </c>
      <c r="E90" s="139">
        <v>43010</v>
      </c>
      <c r="F90" s="138">
        <v>43014966</v>
      </c>
      <c r="G90" s="138" t="s">
        <v>1387</v>
      </c>
      <c r="H90" s="138">
        <v>5228092</v>
      </c>
      <c r="I90" s="138"/>
      <c r="J90" s="138"/>
      <c r="K90" s="138" t="s">
        <v>1247</v>
      </c>
      <c r="L90" s="138" t="s">
        <v>104</v>
      </c>
      <c r="M90" s="138">
        <v>1</v>
      </c>
      <c r="N90" s="138"/>
      <c r="O90" s="139" t="s">
        <v>1799</v>
      </c>
      <c r="P90" s="138" t="s">
        <v>79</v>
      </c>
      <c r="Q90" s="138"/>
      <c r="R90" s="138">
        <v>1074751508263940</v>
      </c>
      <c r="S90" s="138"/>
      <c r="T90" s="138" t="s">
        <v>1260</v>
      </c>
      <c r="U90" s="138">
        <v>1</v>
      </c>
      <c r="V90" s="138" t="s">
        <v>86</v>
      </c>
      <c r="W90" s="139">
        <v>43025</v>
      </c>
      <c r="X90" s="142" t="s">
        <v>1896</v>
      </c>
      <c r="Y90" s="140">
        <v>164</v>
      </c>
      <c r="Z90" s="138" t="s">
        <v>2266</v>
      </c>
      <c r="AA90" s="138" t="s">
        <v>935</v>
      </c>
      <c r="AB90" s="138"/>
      <c r="AC90" s="138" t="s">
        <v>79</v>
      </c>
      <c r="AD90" s="138"/>
      <c r="AE90" s="138" t="s">
        <v>935</v>
      </c>
      <c r="AF90" s="138"/>
      <c r="AG90" s="138" t="s">
        <v>935</v>
      </c>
      <c r="AH90" s="138"/>
      <c r="AI90" s="138"/>
      <c r="AJ90" s="141"/>
      <c r="AK90" s="44"/>
      <c r="AL90" s="44"/>
    </row>
    <row r="91" spans="2:38" customFormat="1" x14ac:dyDescent="0.25">
      <c r="B91" s="137">
        <v>83832</v>
      </c>
      <c r="C91" s="138">
        <v>57532</v>
      </c>
      <c r="D91" s="139">
        <v>43001</v>
      </c>
      <c r="E91" s="139">
        <v>43015</v>
      </c>
      <c r="F91" s="138" t="s">
        <v>1313</v>
      </c>
      <c r="G91" s="138" t="s">
        <v>1388</v>
      </c>
      <c r="H91" s="138">
        <v>3216698568</v>
      </c>
      <c r="I91" s="138"/>
      <c r="J91" s="138"/>
      <c r="K91" s="138" t="s">
        <v>1247</v>
      </c>
      <c r="L91" s="138" t="s">
        <v>101</v>
      </c>
      <c r="M91" s="138">
        <v>5</v>
      </c>
      <c r="N91" s="138" t="s">
        <v>1746</v>
      </c>
      <c r="O91" s="139" t="s">
        <v>1799</v>
      </c>
      <c r="P91" s="138" t="s">
        <v>80</v>
      </c>
      <c r="Q91" s="138" t="s">
        <v>1746</v>
      </c>
      <c r="R91" s="138">
        <v>1098931508264080</v>
      </c>
      <c r="S91" s="138"/>
      <c r="T91" s="138" t="s">
        <v>1260</v>
      </c>
      <c r="U91" s="138">
        <v>1</v>
      </c>
      <c r="V91" s="138" t="s">
        <v>90</v>
      </c>
      <c r="W91" s="139">
        <v>43025</v>
      </c>
      <c r="X91" s="142" t="s">
        <v>1897</v>
      </c>
      <c r="Y91" s="140">
        <v>325</v>
      </c>
      <c r="Z91" s="138" t="s">
        <v>1261</v>
      </c>
      <c r="AA91" s="138"/>
      <c r="AB91" s="138"/>
      <c r="AC91" s="138"/>
      <c r="AD91" s="138"/>
      <c r="AE91" s="138"/>
      <c r="AF91" s="138"/>
      <c r="AG91" s="138"/>
      <c r="AH91" s="138"/>
      <c r="AI91" s="138"/>
      <c r="AJ91" s="141"/>
      <c r="AK91" s="44"/>
      <c r="AL91" s="44"/>
    </row>
    <row r="92" spans="2:38" customFormat="1" x14ac:dyDescent="0.25">
      <c r="B92" s="137">
        <v>83833</v>
      </c>
      <c r="C92" s="138">
        <v>57547</v>
      </c>
      <c r="D92" s="139">
        <v>43003</v>
      </c>
      <c r="E92" s="139">
        <v>43015</v>
      </c>
      <c r="F92" s="138" t="s">
        <v>1313</v>
      </c>
      <c r="G92" s="138" t="s">
        <v>1389</v>
      </c>
      <c r="H92" s="138">
        <v>3212037</v>
      </c>
      <c r="I92" s="138">
        <v>3137447244</v>
      </c>
      <c r="J92" s="138"/>
      <c r="K92" s="138" t="s">
        <v>1247</v>
      </c>
      <c r="L92" s="138" t="s">
        <v>105</v>
      </c>
      <c r="M92" s="138">
        <v>5</v>
      </c>
      <c r="N92" s="138" t="s">
        <v>1747</v>
      </c>
      <c r="O92" s="139" t="s">
        <v>1799</v>
      </c>
      <c r="P92" s="138" t="s">
        <v>79</v>
      </c>
      <c r="Q92" s="138"/>
      <c r="R92" s="138">
        <v>1117481508264180</v>
      </c>
      <c r="S92" s="138"/>
      <c r="T92" s="138" t="s">
        <v>1260</v>
      </c>
      <c r="U92" s="138">
        <v>1</v>
      </c>
      <c r="V92" s="138" t="s">
        <v>86</v>
      </c>
      <c r="W92" s="139">
        <v>43025</v>
      </c>
      <c r="X92" s="142" t="s">
        <v>1898</v>
      </c>
      <c r="Y92" s="140">
        <v>439</v>
      </c>
      <c r="Z92" s="138" t="s">
        <v>2265</v>
      </c>
      <c r="AA92" s="138" t="s">
        <v>937</v>
      </c>
      <c r="AB92" s="138"/>
      <c r="AC92" s="138" t="s">
        <v>79</v>
      </c>
      <c r="AD92" s="138"/>
      <c r="AE92" s="138" t="s">
        <v>935</v>
      </c>
      <c r="AF92" s="138"/>
      <c r="AG92" s="138" t="s">
        <v>938</v>
      </c>
      <c r="AH92" s="138" t="s">
        <v>2277</v>
      </c>
      <c r="AI92" s="138" t="s">
        <v>2296</v>
      </c>
      <c r="AJ92" s="141"/>
      <c r="AK92" s="44"/>
      <c r="AL92" s="44"/>
    </row>
    <row r="93" spans="2:38" customFormat="1" x14ac:dyDescent="0.25">
      <c r="B93" s="137">
        <v>83834</v>
      </c>
      <c r="C93" s="138">
        <v>57562</v>
      </c>
      <c r="D93" s="139">
        <v>43003</v>
      </c>
      <c r="E93" s="139">
        <v>43010</v>
      </c>
      <c r="F93" s="138">
        <v>2680376</v>
      </c>
      <c r="G93" s="138" t="s">
        <v>1390</v>
      </c>
      <c r="H93" s="138">
        <v>5229953</v>
      </c>
      <c r="I93" s="138">
        <v>3193420344</v>
      </c>
      <c r="J93" s="138"/>
      <c r="K93" s="138" t="s">
        <v>1247</v>
      </c>
      <c r="L93" s="138" t="s">
        <v>101</v>
      </c>
      <c r="M93" s="138">
        <v>1</v>
      </c>
      <c r="N93" s="138"/>
      <c r="O93" s="139" t="s">
        <v>1799</v>
      </c>
      <c r="P93" s="138"/>
      <c r="Q93" s="138"/>
      <c r="R93" s="138">
        <v>1108411508264130</v>
      </c>
      <c r="S93" s="138"/>
      <c r="T93" s="138" t="s">
        <v>1260</v>
      </c>
      <c r="U93" s="138">
        <v>1</v>
      </c>
      <c r="V93" s="138" t="s">
        <v>93</v>
      </c>
      <c r="W93" s="139">
        <v>43025</v>
      </c>
      <c r="X93" s="142" t="s">
        <v>1899</v>
      </c>
      <c r="Y93" s="140">
        <v>80</v>
      </c>
      <c r="Z93" s="138" t="s">
        <v>2266</v>
      </c>
      <c r="AA93" s="138"/>
      <c r="AB93" s="138"/>
      <c r="AC93" s="138"/>
      <c r="AD93" s="138"/>
      <c r="AE93" s="138"/>
      <c r="AF93" s="138"/>
      <c r="AG93" s="138"/>
      <c r="AH93" s="138"/>
      <c r="AI93" s="138"/>
      <c r="AJ93" s="141"/>
      <c r="AK93" s="44"/>
      <c r="AL93" s="44"/>
    </row>
    <row r="94" spans="2:38" customFormat="1" x14ac:dyDescent="0.25">
      <c r="B94" s="137">
        <v>83835</v>
      </c>
      <c r="C94" s="138">
        <v>57566</v>
      </c>
      <c r="D94" s="139">
        <v>43003</v>
      </c>
      <c r="E94" s="139">
        <v>43013</v>
      </c>
      <c r="F94" s="138">
        <v>43806995</v>
      </c>
      <c r="G94" s="138" t="s">
        <v>1391</v>
      </c>
      <c r="H94" s="138">
        <v>5888691</v>
      </c>
      <c r="I94" s="138"/>
      <c r="J94" s="138"/>
      <c r="K94" s="138" t="s">
        <v>1247</v>
      </c>
      <c r="L94" s="138" t="s">
        <v>1169</v>
      </c>
      <c r="M94" s="138">
        <v>2</v>
      </c>
      <c r="N94" s="138"/>
      <c r="O94" s="139" t="s">
        <v>1799</v>
      </c>
      <c r="P94" s="138"/>
      <c r="Q94" s="138"/>
      <c r="R94" s="138">
        <v>1114621508264170</v>
      </c>
      <c r="S94" s="138"/>
      <c r="T94" s="138" t="s">
        <v>1260</v>
      </c>
      <c r="U94" s="138">
        <v>1</v>
      </c>
      <c r="V94" s="138" t="s">
        <v>1173</v>
      </c>
      <c r="W94" s="139">
        <v>43025</v>
      </c>
      <c r="X94" s="142" t="s">
        <v>1900</v>
      </c>
      <c r="Y94" s="140">
        <v>1177</v>
      </c>
      <c r="Z94" s="138" t="s">
        <v>2267</v>
      </c>
      <c r="AA94" s="138"/>
      <c r="AB94" s="138"/>
      <c r="AC94" s="138"/>
      <c r="AD94" s="138"/>
      <c r="AE94" s="138"/>
      <c r="AF94" s="138"/>
      <c r="AG94" s="138"/>
      <c r="AH94" s="138"/>
      <c r="AI94" s="138"/>
      <c r="AJ94" s="141"/>
      <c r="AK94" s="44"/>
      <c r="AL94" s="44"/>
    </row>
    <row r="95" spans="2:38" customFormat="1" x14ac:dyDescent="0.25">
      <c r="B95" s="137">
        <v>83836</v>
      </c>
      <c r="C95" s="138">
        <v>57574</v>
      </c>
      <c r="D95" s="139">
        <v>43003</v>
      </c>
      <c r="E95" s="139">
        <v>43011</v>
      </c>
      <c r="F95" s="138" t="s">
        <v>1313</v>
      </c>
      <c r="G95" s="138" t="s">
        <v>1392</v>
      </c>
      <c r="H95" s="138">
        <v>5817417</v>
      </c>
      <c r="I95" s="138"/>
      <c r="J95" s="138"/>
      <c r="K95" s="138" t="s">
        <v>1247</v>
      </c>
      <c r="L95" s="138" t="s">
        <v>1239</v>
      </c>
      <c r="M95" s="138">
        <v>5</v>
      </c>
      <c r="N95" s="138" t="s">
        <v>1748</v>
      </c>
      <c r="O95" s="139" t="s">
        <v>1799</v>
      </c>
      <c r="P95" s="138"/>
      <c r="Q95" s="138"/>
      <c r="R95" s="138">
        <v>1121001508264200</v>
      </c>
      <c r="S95" s="138"/>
      <c r="T95" s="138" t="s">
        <v>1260</v>
      </c>
      <c r="U95" s="138">
        <v>1</v>
      </c>
      <c r="V95" s="138" t="s">
        <v>88</v>
      </c>
      <c r="W95" s="139">
        <v>43025</v>
      </c>
      <c r="X95" s="142" t="s">
        <v>1901</v>
      </c>
      <c r="Y95" s="140">
        <v>154</v>
      </c>
      <c r="Z95" s="138" t="s">
        <v>2266</v>
      </c>
      <c r="AA95" s="138"/>
      <c r="AB95" s="138"/>
      <c r="AC95" s="138"/>
      <c r="AD95" s="138"/>
      <c r="AE95" s="138"/>
      <c r="AF95" s="138"/>
      <c r="AG95" s="138"/>
      <c r="AH95" s="138"/>
      <c r="AI95" s="138"/>
      <c r="AJ95" s="141"/>
      <c r="AK95" s="44"/>
      <c r="AL95" s="44"/>
    </row>
    <row r="96" spans="2:38" customFormat="1" x14ac:dyDescent="0.25">
      <c r="B96" s="137">
        <v>83837</v>
      </c>
      <c r="C96" s="138">
        <v>57575</v>
      </c>
      <c r="D96" s="139">
        <v>43003</v>
      </c>
      <c r="E96" s="139">
        <v>43013</v>
      </c>
      <c r="F96" s="138">
        <v>8296878</v>
      </c>
      <c r="G96" s="138" t="s">
        <v>1393</v>
      </c>
      <c r="H96" s="138">
        <v>4416148</v>
      </c>
      <c r="I96" s="138">
        <v>3108356953</v>
      </c>
      <c r="J96" s="138"/>
      <c r="K96" s="138" t="s">
        <v>1247</v>
      </c>
      <c r="L96" s="138" t="s">
        <v>103</v>
      </c>
      <c r="M96" s="138">
        <v>2</v>
      </c>
      <c r="N96" s="138" t="s">
        <v>1749</v>
      </c>
      <c r="O96" s="139" t="s">
        <v>1799</v>
      </c>
      <c r="P96" s="138"/>
      <c r="Q96" s="138"/>
      <c r="R96" s="138">
        <v>1023021508264500</v>
      </c>
      <c r="S96" s="138"/>
      <c r="T96" s="138" t="s">
        <v>1260</v>
      </c>
      <c r="U96" s="138">
        <v>1</v>
      </c>
      <c r="V96" s="138" t="s">
        <v>93</v>
      </c>
      <c r="W96" s="139">
        <v>43025</v>
      </c>
      <c r="X96" s="142" t="s">
        <v>1902</v>
      </c>
      <c r="Y96" s="140">
        <v>409</v>
      </c>
      <c r="Z96" s="138" t="s">
        <v>2264</v>
      </c>
      <c r="AA96" s="138"/>
      <c r="AB96" s="138"/>
      <c r="AC96" s="138"/>
      <c r="AD96" s="138"/>
      <c r="AE96" s="138"/>
      <c r="AF96" s="138"/>
      <c r="AG96" s="138"/>
      <c r="AH96" s="138"/>
      <c r="AI96" s="138"/>
      <c r="AJ96" s="141"/>
      <c r="AK96" s="44"/>
      <c r="AL96" s="44"/>
    </row>
    <row r="97" spans="2:38" customFormat="1" x14ac:dyDescent="0.25">
      <c r="B97" s="137">
        <v>83838</v>
      </c>
      <c r="C97" s="138">
        <v>57587</v>
      </c>
      <c r="D97" s="139">
        <v>43003</v>
      </c>
      <c r="E97" s="139">
        <v>43018</v>
      </c>
      <c r="F97" s="138">
        <v>43539851</v>
      </c>
      <c r="G97" s="138" t="s">
        <v>1394</v>
      </c>
      <c r="H97" s="138">
        <v>4271949</v>
      </c>
      <c r="I97" s="138"/>
      <c r="J97" s="138"/>
      <c r="K97" s="138" t="s">
        <v>1247</v>
      </c>
      <c r="L97" s="138" t="s">
        <v>1239</v>
      </c>
      <c r="M97" s="138">
        <v>2</v>
      </c>
      <c r="N97" s="138"/>
      <c r="O97" s="139" t="s">
        <v>1799</v>
      </c>
      <c r="P97" s="138"/>
      <c r="Q97" s="138"/>
      <c r="R97" s="138">
        <v>1125201508264220</v>
      </c>
      <c r="S97" s="138"/>
      <c r="T97" s="138" t="s">
        <v>1260</v>
      </c>
      <c r="U97" s="138">
        <v>1</v>
      </c>
      <c r="V97" s="138" t="s">
        <v>59</v>
      </c>
      <c r="W97" s="139">
        <v>43025</v>
      </c>
      <c r="X97" s="142" t="s">
        <v>1903</v>
      </c>
      <c r="Y97" s="140">
        <v>128</v>
      </c>
      <c r="Z97" s="138" t="s">
        <v>2268</v>
      </c>
      <c r="AA97" s="138"/>
      <c r="AB97" s="138"/>
      <c r="AC97" s="138"/>
      <c r="AD97" s="138"/>
      <c r="AE97" s="138"/>
      <c r="AF97" s="138"/>
      <c r="AG97" s="138"/>
      <c r="AH97" s="138"/>
      <c r="AI97" s="138"/>
      <c r="AJ97" s="141"/>
      <c r="AK97" s="44"/>
      <c r="AL97" s="44"/>
    </row>
    <row r="98" spans="2:38" customFormat="1" x14ac:dyDescent="0.25">
      <c r="B98" s="137">
        <v>83839</v>
      </c>
      <c r="C98" s="138">
        <v>57601</v>
      </c>
      <c r="D98" s="139">
        <v>43003</v>
      </c>
      <c r="E98" s="139">
        <v>43010</v>
      </c>
      <c r="F98" s="138">
        <v>43996577</v>
      </c>
      <c r="G98" s="138" t="s">
        <v>1395</v>
      </c>
      <c r="H98" s="138">
        <v>2984914</v>
      </c>
      <c r="I98" s="138">
        <v>3113085034</v>
      </c>
      <c r="J98" s="138"/>
      <c r="K98" s="138" t="s">
        <v>1247</v>
      </c>
      <c r="L98" s="138" t="s">
        <v>101</v>
      </c>
      <c r="M98" s="138">
        <v>4</v>
      </c>
      <c r="N98" s="138" t="s">
        <v>1750</v>
      </c>
      <c r="O98" s="139" t="s">
        <v>1799</v>
      </c>
      <c r="P98" s="138"/>
      <c r="Q98" s="138"/>
      <c r="R98" s="138">
        <v>1143271508264330</v>
      </c>
      <c r="S98" s="138"/>
      <c r="T98" s="138" t="s">
        <v>1260</v>
      </c>
      <c r="U98" s="138">
        <v>1</v>
      </c>
      <c r="V98" s="138" t="s">
        <v>94</v>
      </c>
      <c r="W98" s="139">
        <v>43025</v>
      </c>
      <c r="X98" s="142" t="s">
        <v>1904</v>
      </c>
      <c r="Y98" s="140">
        <v>133</v>
      </c>
      <c r="Z98" s="138" t="s">
        <v>1261</v>
      </c>
      <c r="AA98" s="138"/>
      <c r="AB98" s="138"/>
      <c r="AC98" s="138"/>
      <c r="AD98" s="138"/>
      <c r="AE98" s="138"/>
      <c r="AF98" s="138"/>
      <c r="AG98" s="138"/>
      <c r="AH98" s="138"/>
      <c r="AI98" s="138"/>
      <c r="AJ98" s="141"/>
      <c r="AK98" s="44"/>
      <c r="AL98" s="44"/>
    </row>
    <row r="99" spans="2:38" customFormat="1" x14ac:dyDescent="0.25">
      <c r="B99" s="137">
        <v>83840</v>
      </c>
      <c r="C99" s="138">
        <v>57606</v>
      </c>
      <c r="D99" s="139">
        <v>43004</v>
      </c>
      <c r="E99" s="139">
        <v>43010</v>
      </c>
      <c r="F99" s="138">
        <v>32423940</v>
      </c>
      <c r="G99" s="138" t="s">
        <v>1396</v>
      </c>
      <c r="H99" s="138">
        <v>2501758</v>
      </c>
      <c r="I99" s="138"/>
      <c r="J99" s="138"/>
      <c r="K99" s="138" t="s">
        <v>1247</v>
      </c>
      <c r="L99" s="138" t="s">
        <v>102</v>
      </c>
      <c r="M99" s="138">
        <v>4</v>
      </c>
      <c r="N99" s="138"/>
      <c r="O99" s="139" t="s">
        <v>1799</v>
      </c>
      <c r="P99" s="138"/>
      <c r="Q99" s="138"/>
      <c r="R99" s="138">
        <v>1083881508269710</v>
      </c>
      <c r="S99" s="138"/>
      <c r="T99" s="138" t="s">
        <v>1260</v>
      </c>
      <c r="U99" s="138">
        <v>1</v>
      </c>
      <c r="V99" s="138" t="s">
        <v>93</v>
      </c>
      <c r="W99" s="139">
        <v>43025</v>
      </c>
      <c r="X99" s="142" t="s">
        <v>1905</v>
      </c>
      <c r="Y99" s="140">
        <v>179</v>
      </c>
      <c r="Z99" s="138" t="s">
        <v>2267</v>
      </c>
      <c r="AA99" s="138"/>
      <c r="AB99" s="138"/>
      <c r="AC99" s="138"/>
      <c r="AD99" s="138"/>
      <c r="AE99" s="138"/>
      <c r="AF99" s="138"/>
      <c r="AG99" s="138"/>
      <c r="AH99" s="138"/>
      <c r="AI99" s="138"/>
      <c r="AJ99" s="141"/>
      <c r="AK99" s="44"/>
      <c r="AL99" s="44"/>
    </row>
    <row r="100" spans="2:38" customFormat="1" x14ac:dyDescent="0.25">
      <c r="B100" s="137">
        <v>83841</v>
      </c>
      <c r="C100" s="138">
        <v>57620</v>
      </c>
      <c r="D100" s="139">
        <v>43004</v>
      </c>
      <c r="E100" s="139">
        <v>43013</v>
      </c>
      <c r="F100" s="138">
        <v>42991259</v>
      </c>
      <c r="G100" s="138" t="s">
        <v>1305</v>
      </c>
      <c r="H100" s="138">
        <v>2989294</v>
      </c>
      <c r="I100" s="138"/>
      <c r="J100" s="138"/>
      <c r="K100" s="138" t="s">
        <v>1247</v>
      </c>
      <c r="L100" s="138" t="s">
        <v>1169</v>
      </c>
      <c r="M100" s="138">
        <v>1</v>
      </c>
      <c r="N100" s="138"/>
      <c r="O100" s="139" t="s">
        <v>1799</v>
      </c>
      <c r="P100" s="138" t="s">
        <v>79</v>
      </c>
      <c r="Q100" s="138"/>
      <c r="R100" s="138">
        <v>1151191508264370</v>
      </c>
      <c r="S100" s="138"/>
      <c r="T100" s="138" t="s">
        <v>1260</v>
      </c>
      <c r="U100" s="138">
        <v>1</v>
      </c>
      <c r="V100" s="138" t="s">
        <v>86</v>
      </c>
      <c r="W100" s="139">
        <v>43025</v>
      </c>
      <c r="X100" s="142" t="s">
        <v>1906</v>
      </c>
      <c r="Y100" s="140">
        <v>145</v>
      </c>
      <c r="Z100" s="138" t="s">
        <v>2268</v>
      </c>
      <c r="AA100" s="138" t="s">
        <v>937</v>
      </c>
      <c r="AB100" s="138"/>
      <c r="AC100" s="138" t="s">
        <v>79</v>
      </c>
      <c r="AD100" s="138"/>
      <c r="AE100" s="138" t="s">
        <v>937</v>
      </c>
      <c r="AF100" s="138"/>
      <c r="AG100" s="138" t="s">
        <v>937</v>
      </c>
      <c r="AH100" s="138"/>
      <c r="AI100" s="138"/>
      <c r="AJ100" s="141"/>
      <c r="AK100" s="44"/>
      <c r="AL100" s="44"/>
    </row>
    <row r="101" spans="2:38" customFormat="1" x14ac:dyDescent="0.25">
      <c r="B101" s="137">
        <v>83842</v>
      </c>
      <c r="C101" s="138">
        <v>57647</v>
      </c>
      <c r="D101" s="139">
        <v>43004</v>
      </c>
      <c r="E101" s="139">
        <v>43017</v>
      </c>
      <c r="F101" s="138" t="s">
        <v>1313</v>
      </c>
      <c r="G101" s="138" t="s">
        <v>1397</v>
      </c>
      <c r="H101" s="138">
        <v>3148970900</v>
      </c>
      <c r="I101" s="138"/>
      <c r="J101" s="138"/>
      <c r="K101" s="138" t="s">
        <v>1247</v>
      </c>
      <c r="L101" s="138" t="s">
        <v>1239</v>
      </c>
      <c r="M101" s="138">
        <v>5</v>
      </c>
      <c r="N101" s="138"/>
      <c r="O101" s="139" t="s">
        <v>1799</v>
      </c>
      <c r="P101" s="138"/>
      <c r="Q101" s="138"/>
      <c r="R101" s="138">
        <v>1017681508264470</v>
      </c>
      <c r="S101" s="138"/>
      <c r="T101" s="138" t="s">
        <v>1260</v>
      </c>
      <c r="U101" s="138">
        <v>1</v>
      </c>
      <c r="V101" s="138" t="s">
        <v>59</v>
      </c>
      <c r="W101" s="139">
        <v>43025</v>
      </c>
      <c r="X101" s="142" t="s">
        <v>1907</v>
      </c>
      <c r="Y101" s="140">
        <v>40</v>
      </c>
      <c r="Z101" s="138" t="s">
        <v>1261</v>
      </c>
      <c r="AA101" s="138"/>
      <c r="AB101" s="138"/>
      <c r="AC101" s="138"/>
      <c r="AD101" s="138"/>
      <c r="AE101" s="138"/>
      <c r="AF101" s="138"/>
      <c r="AG101" s="138"/>
      <c r="AH101" s="138"/>
      <c r="AI101" s="138"/>
      <c r="AJ101" s="141"/>
      <c r="AK101" s="44"/>
      <c r="AL101" s="44"/>
    </row>
    <row r="102" spans="2:38" customFormat="1" x14ac:dyDescent="0.25">
      <c r="B102" s="137">
        <v>83843</v>
      </c>
      <c r="C102" s="138">
        <v>57650</v>
      </c>
      <c r="D102" s="139">
        <v>43004</v>
      </c>
      <c r="E102" s="139">
        <v>43010</v>
      </c>
      <c r="F102" s="138">
        <v>71669784</v>
      </c>
      <c r="G102" s="138" t="s">
        <v>1398</v>
      </c>
      <c r="H102" s="138">
        <v>4361550</v>
      </c>
      <c r="I102" s="138">
        <v>3104560170</v>
      </c>
      <c r="J102" s="138"/>
      <c r="K102" s="138" t="s">
        <v>1247</v>
      </c>
      <c r="L102" s="138" t="s">
        <v>102</v>
      </c>
      <c r="M102" s="138">
        <v>4</v>
      </c>
      <c r="N102" s="138"/>
      <c r="O102" s="139" t="s">
        <v>1799</v>
      </c>
      <c r="P102" s="138" t="s">
        <v>79</v>
      </c>
      <c r="Q102" s="138"/>
      <c r="R102" s="138">
        <v>1024241508264510</v>
      </c>
      <c r="S102" s="138"/>
      <c r="T102" s="138" t="s">
        <v>1260</v>
      </c>
      <c r="U102" s="138">
        <v>1</v>
      </c>
      <c r="V102" s="138" t="s">
        <v>86</v>
      </c>
      <c r="W102" s="139">
        <v>43025</v>
      </c>
      <c r="X102" s="142" t="s">
        <v>1908</v>
      </c>
      <c r="Y102" s="140">
        <v>169</v>
      </c>
      <c r="Z102" s="138" t="s">
        <v>2268</v>
      </c>
      <c r="AA102" s="138" t="s">
        <v>937</v>
      </c>
      <c r="AB102" s="138"/>
      <c r="AC102" s="138" t="s">
        <v>79</v>
      </c>
      <c r="AD102" s="138"/>
      <c r="AE102" s="138" t="s">
        <v>937</v>
      </c>
      <c r="AF102" s="138"/>
      <c r="AG102" s="138" t="s">
        <v>937</v>
      </c>
      <c r="AH102" s="138"/>
      <c r="AI102" s="138"/>
      <c r="AJ102" s="141"/>
      <c r="AK102" s="44"/>
      <c r="AL102" s="44"/>
    </row>
    <row r="103" spans="2:38" customFormat="1" x14ac:dyDescent="0.25">
      <c r="B103" s="137">
        <v>83844</v>
      </c>
      <c r="C103" s="138">
        <v>57652</v>
      </c>
      <c r="D103" s="139">
        <v>43004</v>
      </c>
      <c r="E103" s="139">
        <v>43011</v>
      </c>
      <c r="F103" s="138" t="s">
        <v>1313</v>
      </c>
      <c r="G103" s="138" t="s">
        <v>1399</v>
      </c>
      <c r="H103" s="138">
        <v>2683185</v>
      </c>
      <c r="I103" s="138"/>
      <c r="J103" s="138"/>
      <c r="K103" s="138" t="s">
        <v>1247</v>
      </c>
      <c r="L103" s="138" t="s">
        <v>102</v>
      </c>
      <c r="M103" s="138">
        <v>5</v>
      </c>
      <c r="N103" s="138"/>
      <c r="O103" s="139" t="s">
        <v>1799</v>
      </c>
      <c r="P103" s="138"/>
      <c r="Q103" s="138"/>
      <c r="R103" s="138">
        <v>1023641508264510</v>
      </c>
      <c r="S103" s="138"/>
      <c r="T103" s="138" t="s">
        <v>1260</v>
      </c>
      <c r="U103" s="138">
        <v>1</v>
      </c>
      <c r="V103" s="138" t="s">
        <v>59</v>
      </c>
      <c r="W103" s="139">
        <v>43025</v>
      </c>
      <c r="X103" s="142" t="s">
        <v>1909</v>
      </c>
      <c r="Y103" s="140">
        <v>86</v>
      </c>
      <c r="Z103" s="138" t="s">
        <v>1261</v>
      </c>
      <c r="AA103" s="138"/>
      <c r="AB103" s="138"/>
      <c r="AC103" s="138"/>
      <c r="AD103" s="138"/>
      <c r="AE103" s="138"/>
      <c r="AF103" s="138"/>
      <c r="AG103" s="138"/>
      <c r="AH103" s="138"/>
      <c r="AI103" s="138"/>
      <c r="AJ103" s="141"/>
      <c r="AK103" s="44"/>
      <c r="AL103" s="44"/>
    </row>
    <row r="104" spans="2:38" customFormat="1" x14ac:dyDescent="0.25">
      <c r="B104" s="137">
        <v>83845</v>
      </c>
      <c r="C104" s="138">
        <v>57655</v>
      </c>
      <c r="D104" s="139">
        <v>43004</v>
      </c>
      <c r="E104" s="139">
        <v>43010</v>
      </c>
      <c r="F104" s="138">
        <v>43781915</v>
      </c>
      <c r="G104" s="138" t="s">
        <v>1400</v>
      </c>
      <c r="H104" s="138">
        <v>4093440</v>
      </c>
      <c r="I104" s="138">
        <v>400035</v>
      </c>
      <c r="J104" s="138">
        <v>3172719906</v>
      </c>
      <c r="K104" s="138" t="s">
        <v>1247</v>
      </c>
      <c r="L104" s="138" t="s">
        <v>102</v>
      </c>
      <c r="M104" s="138">
        <v>4</v>
      </c>
      <c r="N104" s="138"/>
      <c r="O104" s="139" t="s">
        <v>1799</v>
      </c>
      <c r="P104" s="138"/>
      <c r="Q104" s="138"/>
      <c r="R104" s="138">
        <v>1035741508264570</v>
      </c>
      <c r="S104" s="138"/>
      <c r="T104" s="138" t="s">
        <v>1260</v>
      </c>
      <c r="U104" s="138">
        <v>1</v>
      </c>
      <c r="V104" s="138" t="s">
        <v>59</v>
      </c>
      <c r="W104" s="139">
        <v>43025</v>
      </c>
      <c r="X104" s="142" t="s">
        <v>1910</v>
      </c>
      <c r="Y104" s="140">
        <v>284</v>
      </c>
      <c r="Z104" s="138" t="s">
        <v>2265</v>
      </c>
      <c r="AA104" s="138"/>
      <c r="AB104" s="138"/>
      <c r="AC104" s="138"/>
      <c r="AD104" s="138"/>
      <c r="AE104" s="138"/>
      <c r="AF104" s="138"/>
      <c r="AG104" s="138"/>
      <c r="AH104" s="138"/>
      <c r="AI104" s="138"/>
      <c r="AJ104" s="141"/>
      <c r="AK104" s="44"/>
      <c r="AL104" s="44"/>
    </row>
    <row r="105" spans="2:38" customFormat="1" x14ac:dyDescent="0.25">
      <c r="B105" s="137">
        <v>83846</v>
      </c>
      <c r="C105" s="138">
        <v>57669</v>
      </c>
      <c r="D105" s="139">
        <v>43004</v>
      </c>
      <c r="E105" s="139">
        <v>43010</v>
      </c>
      <c r="F105" s="138">
        <v>71729532</v>
      </c>
      <c r="G105" s="138" t="s">
        <v>1401</v>
      </c>
      <c r="H105" s="138">
        <v>5856843</v>
      </c>
      <c r="I105" s="138">
        <v>3014219442</v>
      </c>
      <c r="J105" s="138"/>
      <c r="K105" s="138" t="s">
        <v>1247</v>
      </c>
      <c r="L105" s="138" t="s">
        <v>102</v>
      </c>
      <c r="M105" s="138">
        <v>4</v>
      </c>
      <c r="N105" s="138"/>
      <c r="O105" s="139" t="s">
        <v>1799</v>
      </c>
      <c r="P105" s="138" t="s">
        <v>79</v>
      </c>
      <c r="Q105" s="138"/>
      <c r="R105" s="138">
        <v>1039211508264590</v>
      </c>
      <c r="S105" s="138"/>
      <c r="T105" s="138" t="s">
        <v>1260</v>
      </c>
      <c r="U105" s="138">
        <v>1</v>
      </c>
      <c r="V105" s="138" t="s">
        <v>86</v>
      </c>
      <c r="W105" s="139">
        <v>43025</v>
      </c>
      <c r="X105" s="142" t="s">
        <v>1911</v>
      </c>
      <c r="Y105" s="140">
        <v>109</v>
      </c>
      <c r="Z105" s="138" t="s">
        <v>1261</v>
      </c>
      <c r="AA105" s="138" t="s">
        <v>937</v>
      </c>
      <c r="AB105" s="138"/>
      <c r="AC105" s="138" t="s">
        <v>79</v>
      </c>
      <c r="AD105" s="138"/>
      <c r="AE105" s="138" t="s">
        <v>935</v>
      </c>
      <c r="AF105" s="138"/>
      <c r="AG105" s="138" t="s">
        <v>935</v>
      </c>
      <c r="AH105" s="138"/>
      <c r="AI105" s="138"/>
      <c r="AJ105" s="141"/>
      <c r="AK105" s="44"/>
      <c r="AL105" s="44"/>
    </row>
    <row r="106" spans="2:38" customFormat="1" x14ac:dyDescent="0.25">
      <c r="B106" s="137">
        <v>83847</v>
      </c>
      <c r="C106" s="138">
        <v>57696</v>
      </c>
      <c r="D106" s="139">
        <v>43005</v>
      </c>
      <c r="E106" s="139">
        <v>43010</v>
      </c>
      <c r="F106" s="138">
        <v>22174347</v>
      </c>
      <c r="G106" s="138" t="s">
        <v>1402</v>
      </c>
      <c r="H106" s="138">
        <v>4171533</v>
      </c>
      <c r="I106" s="138">
        <v>3117671796</v>
      </c>
      <c r="J106" s="138"/>
      <c r="K106" s="138" t="s">
        <v>1247</v>
      </c>
      <c r="L106" s="138" t="s">
        <v>102</v>
      </c>
      <c r="M106" s="138">
        <v>4</v>
      </c>
      <c r="N106" s="138"/>
      <c r="O106" s="139" t="s">
        <v>1799</v>
      </c>
      <c r="P106" s="138" t="s">
        <v>79</v>
      </c>
      <c r="Q106" s="138"/>
      <c r="R106" s="138">
        <v>1045061508264620</v>
      </c>
      <c r="S106" s="138"/>
      <c r="T106" s="138" t="s">
        <v>1260</v>
      </c>
      <c r="U106" s="138">
        <v>1</v>
      </c>
      <c r="V106" s="138" t="s">
        <v>86</v>
      </c>
      <c r="W106" s="139">
        <v>43025</v>
      </c>
      <c r="X106" s="142" t="s">
        <v>1912</v>
      </c>
      <c r="Y106" s="140">
        <v>286</v>
      </c>
      <c r="Z106" s="138" t="s">
        <v>2264</v>
      </c>
      <c r="AA106" s="138" t="s">
        <v>935</v>
      </c>
      <c r="AB106" s="138"/>
      <c r="AC106" s="138" t="s">
        <v>79</v>
      </c>
      <c r="AD106" s="138"/>
      <c r="AE106" s="138" t="s">
        <v>937</v>
      </c>
      <c r="AF106" s="138"/>
      <c r="AG106" s="138" t="s">
        <v>937</v>
      </c>
      <c r="AH106" s="138"/>
      <c r="AI106" s="138" t="s">
        <v>2297</v>
      </c>
      <c r="AJ106" s="141"/>
      <c r="AK106" s="44"/>
      <c r="AL106" s="44"/>
    </row>
    <row r="107" spans="2:38" customFormat="1" x14ac:dyDescent="0.25">
      <c r="B107" s="137">
        <v>83848</v>
      </c>
      <c r="C107" s="138">
        <v>57702</v>
      </c>
      <c r="D107" s="139">
        <v>43005</v>
      </c>
      <c r="E107" s="139">
        <v>43011</v>
      </c>
      <c r="F107" s="138">
        <v>41735490</v>
      </c>
      <c r="G107" s="138" t="s">
        <v>1403</v>
      </c>
      <c r="H107" s="138">
        <v>2501758</v>
      </c>
      <c r="I107" s="138"/>
      <c r="J107" s="138"/>
      <c r="K107" s="138" t="s">
        <v>1247</v>
      </c>
      <c r="L107" s="138" t="s">
        <v>102</v>
      </c>
      <c r="M107" s="138">
        <v>4</v>
      </c>
      <c r="N107" s="138" t="s">
        <v>1173</v>
      </c>
      <c r="O107" s="139" t="s">
        <v>1799</v>
      </c>
      <c r="P107" s="138"/>
      <c r="Q107" s="138"/>
      <c r="R107" s="138">
        <v>1045031508264620</v>
      </c>
      <c r="S107" s="138"/>
      <c r="T107" s="138" t="s">
        <v>1260</v>
      </c>
      <c r="U107" s="138">
        <v>1</v>
      </c>
      <c r="V107" s="138" t="s">
        <v>1173</v>
      </c>
      <c r="W107" s="139">
        <v>43025</v>
      </c>
      <c r="X107" s="142" t="s">
        <v>1913</v>
      </c>
      <c r="Y107" s="140">
        <v>66</v>
      </c>
      <c r="Z107" s="138" t="s">
        <v>2266</v>
      </c>
      <c r="AA107" s="138"/>
      <c r="AB107" s="138"/>
      <c r="AC107" s="138"/>
      <c r="AD107" s="138"/>
      <c r="AE107" s="138"/>
      <c r="AF107" s="138"/>
      <c r="AG107" s="138"/>
      <c r="AH107" s="138"/>
      <c r="AI107" s="138"/>
      <c r="AJ107" s="141"/>
      <c r="AK107" s="44"/>
      <c r="AL107" s="44"/>
    </row>
    <row r="108" spans="2:38" customFormat="1" x14ac:dyDescent="0.25">
      <c r="B108" s="137">
        <v>83849</v>
      </c>
      <c r="C108" s="138">
        <v>57709</v>
      </c>
      <c r="D108" s="139">
        <v>43005</v>
      </c>
      <c r="E108" s="139">
        <v>43010</v>
      </c>
      <c r="F108" s="138" t="s">
        <v>1313</v>
      </c>
      <c r="G108" s="138" t="s">
        <v>1404</v>
      </c>
      <c r="H108" s="138">
        <v>4488032</v>
      </c>
      <c r="I108" s="138"/>
      <c r="J108" s="138"/>
      <c r="K108" s="138" t="s">
        <v>1247</v>
      </c>
      <c r="L108" s="138" t="s">
        <v>1239</v>
      </c>
      <c r="M108" s="138">
        <v>4</v>
      </c>
      <c r="N108" s="138"/>
      <c r="O108" s="139" t="s">
        <v>1799</v>
      </c>
      <c r="P108" s="138" t="s">
        <v>79</v>
      </c>
      <c r="Q108" s="138"/>
      <c r="R108" s="138">
        <v>1058211508264690</v>
      </c>
      <c r="S108" s="138"/>
      <c r="T108" s="138" t="s">
        <v>1260</v>
      </c>
      <c r="U108" s="138">
        <v>1</v>
      </c>
      <c r="V108" s="138" t="s">
        <v>86</v>
      </c>
      <c r="W108" s="139">
        <v>43025</v>
      </c>
      <c r="X108" s="142" t="s">
        <v>1914</v>
      </c>
      <c r="Y108" s="140">
        <v>166</v>
      </c>
      <c r="Z108" s="138" t="s">
        <v>2266</v>
      </c>
      <c r="AA108" s="138" t="s">
        <v>935</v>
      </c>
      <c r="AB108" s="138"/>
      <c r="AC108" s="138" t="s">
        <v>79</v>
      </c>
      <c r="AD108" s="138"/>
      <c r="AE108" s="138" t="s">
        <v>935</v>
      </c>
      <c r="AF108" s="138"/>
      <c r="AG108" s="138" t="s">
        <v>937</v>
      </c>
      <c r="AH108" s="138"/>
      <c r="AI108" s="138"/>
      <c r="AJ108" s="141"/>
      <c r="AK108" s="44"/>
      <c r="AL108" s="44"/>
    </row>
    <row r="109" spans="2:38" customFormat="1" x14ac:dyDescent="0.25">
      <c r="B109" s="137">
        <v>83850</v>
      </c>
      <c r="C109" s="138">
        <v>57721</v>
      </c>
      <c r="D109" s="139">
        <v>43005</v>
      </c>
      <c r="E109" s="139">
        <v>43010</v>
      </c>
      <c r="F109" s="138">
        <v>22211204</v>
      </c>
      <c r="G109" s="138" t="s">
        <v>1405</v>
      </c>
      <c r="H109" s="138">
        <v>2567525</v>
      </c>
      <c r="I109" s="138"/>
      <c r="J109" s="138"/>
      <c r="K109" s="138" t="s">
        <v>1247</v>
      </c>
      <c r="L109" s="138" t="s">
        <v>105</v>
      </c>
      <c r="M109" s="138">
        <v>4</v>
      </c>
      <c r="N109" s="138"/>
      <c r="O109" s="139" t="s">
        <v>1799</v>
      </c>
      <c r="P109" s="138"/>
      <c r="Q109" s="138"/>
      <c r="R109" s="138">
        <v>1063201508264720</v>
      </c>
      <c r="S109" s="138"/>
      <c r="T109" s="138" t="s">
        <v>1260</v>
      </c>
      <c r="U109" s="138">
        <v>1</v>
      </c>
      <c r="V109" s="138" t="s">
        <v>59</v>
      </c>
      <c r="W109" s="139">
        <v>43025</v>
      </c>
      <c r="X109" s="142" t="s">
        <v>1914</v>
      </c>
      <c r="Y109" s="140">
        <v>114</v>
      </c>
      <c r="Z109" s="138" t="s">
        <v>2268</v>
      </c>
      <c r="AA109" s="138"/>
      <c r="AB109" s="138"/>
      <c r="AC109" s="138"/>
      <c r="AD109" s="138"/>
      <c r="AE109" s="138"/>
      <c r="AF109" s="138"/>
      <c r="AG109" s="138"/>
      <c r="AH109" s="138"/>
      <c r="AI109" s="138"/>
      <c r="AJ109" s="141"/>
      <c r="AK109" s="44"/>
      <c r="AL109" s="44"/>
    </row>
    <row r="110" spans="2:38" customFormat="1" x14ac:dyDescent="0.25">
      <c r="B110" s="137">
        <v>83851</v>
      </c>
      <c r="C110" s="138">
        <v>57722</v>
      </c>
      <c r="D110" s="139">
        <v>43005</v>
      </c>
      <c r="E110" s="139">
        <v>43010</v>
      </c>
      <c r="F110" s="138">
        <v>51889117</v>
      </c>
      <c r="G110" s="138" t="s">
        <v>1406</v>
      </c>
      <c r="H110" s="138">
        <v>6067362</v>
      </c>
      <c r="I110" s="138">
        <v>3015124833</v>
      </c>
      <c r="J110" s="138"/>
      <c r="K110" s="138" t="s">
        <v>1247</v>
      </c>
      <c r="L110" s="138" t="s">
        <v>102</v>
      </c>
      <c r="M110" s="138">
        <v>1</v>
      </c>
      <c r="N110" s="138"/>
      <c r="O110" s="139" t="s">
        <v>1799</v>
      </c>
      <c r="P110" s="138"/>
      <c r="Q110" s="138"/>
      <c r="R110" s="138">
        <v>1061461508264710</v>
      </c>
      <c r="S110" s="138"/>
      <c r="T110" s="138" t="s">
        <v>1260</v>
      </c>
      <c r="U110" s="138">
        <v>1</v>
      </c>
      <c r="V110" s="138" t="s">
        <v>93</v>
      </c>
      <c r="W110" s="139">
        <v>43025</v>
      </c>
      <c r="X110" s="142" t="s">
        <v>1915</v>
      </c>
      <c r="Y110" s="140">
        <v>104</v>
      </c>
      <c r="Z110" s="138" t="s">
        <v>1261</v>
      </c>
      <c r="AA110" s="138"/>
      <c r="AB110" s="138"/>
      <c r="AC110" s="138"/>
      <c r="AD110" s="138"/>
      <c r="AE110" s="138"/>
      <c r="AF110" s="138"/>
      <c r="AG110" s="138"/>
      <c r="AH110" s="138"/>
      <c r="AI110" s="138"/>
      <c r="AJ110" s="141"/>
      <c r="AK110" s="44"/>
      <c r="AL110" s="44"/>
    </row>
    <row r="111" spans="2:38" customFormat="1" x14ac:dyDescent="0.25">
      <c r="B111" s="137">
        <v>83852</v>
      </c>
      <c r="C111" s="138">
        <v>57732</v>
      </c>
      <c r="D111" s="139">
        <v>43005</v>
      </c>
      <c r="E111" s="139">
        <v>43019</v>
      </c>
      <c r="F111" s="138">
        <v>43037739</v>
      </c>
      <c r="G111" s="138" t="s">
        <v>1407</v>
      </c>
      <c r="H111" s="138">
        <v>4413870</v>
      </c>
      <c r="I111" s="138">
        <v>3104750114</v>
      </c>
      <c r="J111" s="138"/>
      <c r="K111" s="138" t="s">
        <v>1247</v>
      </c>
      <c r="L111" s="138" t="s">
        <v>1237</v>
      </c>
      <c r="M111" s="138">
        <v>2</v>
      </c>
      <c r="N111" s="138" t="s">
        <v>1751</v>
      </c>
      <c r="O111" s="139" t="s">
        <v>1799</v>
      </c>
      <c r="P111" s="138"/>
      <c r="Q111" s="138"/>
      <c r="R111" s="138">
        <v>1076971508264800</v>
      </c>
      <c r="S111" s="138"/>
      <c r="T111" s="138" t="s">
        <v>1260</v>
      </c>
      <c r="U111" s="138">
        <v>1</v>
      </c>
      <c r="V111" s="138" t="s">
        <v>90</v>
      </c>
      <c r="W111" s="139">
        <v>43025</v>
      </c>
      <c r="X111" s="142" t="s">
        <v>1916</v>
      </c>
      <c r="Y111" s="140">
        <v>118</v>
      </c>
      <c r="Z111" s="138" t="s">
        <v>2268</v>
      </c>
      <c r="AA111" s="138"/>
      <c r="AB111" s="138"/>
      <c r="AC111" s="138"/>
      <c r="AD111" s="138"/>
      <c r="AE111" s="138"/>
      <c r="AF111" s="138"/>
      <c r="AG111" s="138"/>
      <c r="AH111" s="138"/>
      <c r="AI111" s="138"/>
      <c r="AJ111" s="141"/>
      <c r="AK111" s="44"/>
      <c r="AL111" s="44"/>
    </row>
    <row r="112" spans="2:38" customFormat="1" x14ac:dyDescent="0.25">
      <c r="B112" s="137">
        <v>83853</v>
      </c>
      <c r="C112" s="138">
        <v>57747</v>
      </c>
      <c r="D112" s="139">
        <v>43005</v>
      </c>
      <c r="E112" s="139">
        <v>43010</v>
      </c>
      <c r="F112" s="138" t="s">
        <v>1313</v>
      </c>
      <c r="G112" s="138" t="s">
        <v>1408</v>
      </c>
      <c r="H112" s="138">
        <v>4031440</v>
      </c>
      <c r="I112" s="138">
        <v>1901</v>
      </c>
      <c r="J112" s="138"/>
      <c r="K112" s="138" t="s">
        <v>1247</v>
      </c>
      <c r="L112" s="138" t="s">
        <v>101</v>
      </c>
      <c r="M112" s="138">
        <v>4</v>
      </c>
      <c r="N112" s="138" t="s">
        <v>1752</v>
      </c>
      <c r="O112" s="139" t="s">
        <v>1799</v>
      </c>
      <c r="P112" s="138"/>
      <c r="Q112" s="138"/>
      <c r="R112" s="138">
        <v>1078881508264810</v>
      </c>
      <c r="S112" s="138"/>
      <c r="T112" s="138" t="s">
        <v>1260</v>
      </c>
      <c r="U112" s="138">
        <v>1</v>
      </c>
      <c r="V112" s="138" t="s">
        <v>93</v>
      </c>
      <c r="W112" s="139">
        <v>43025</v>
      </c>
      <c r="X112" s="142" t="s">
        <v>1917</v>
      </c>
      <c r="Y112" s="140">
        <v>115</v>
      </c>
      <c r="Z112" s="138" t="s">
        <v>2265</v>
      </c>
      <c r="AA112" s="138"/>
      <c r="AB112" s="138"/>
      <c r="AC112" s="138"/>
      <c r="AD112" s="138"/>
      <c r="AE112" s="138"/>
      <c r="AF112" s="138"/>
      <c r="AG112" s="138"/>
      <c r="AH112" s="138"/>
      <c r="AI112" s="138"/>
      <c r="AJ112" s="141"/>
      <c r="AK112" s="44"/>
      <c r="AL112" s="44"/>
    </row>
    <row r="113" spans="2:38" customFormat="1" x14ac:dyDescent="0.25">
      <c r="B113" s="137">
        <v>83854</v>
      </c>
      <c r="C113" s="138">
        <v>57767</v>
      </c>
      <c r="D113" s="139">
        <v>43006</v>
      </c>
      <c r="E113" s="139">
        <v>43013</v>
      </c>
      <c r="F113" s="138">
        <v>43725594</v>
      </c>
      <c r="G113" s="138" t="s">
        <v>1409</v>
      </c>
      <c r="H113" s="138">
        <v>4425974</v>
      </c>
      <c r="I113" s="138"/>
      <c r="J113" s="138"/>
      <c r="K113" s="138" t="s">
        <v>1247</v>
      </c>
      <c r="L113" s="138" t="s">
        <v>1238</v>
      </c>
      <c r="M113" s="138">
        <v>2</v>
      </c>
      <c r="N113" s="138"/>
      <c r="O113" s="139" t="s">
        <v>1799</v>
      </c>
      <c r="P113" s="138"/>
      <c r="Q113" s="138"/>
      <c r="R113" s="138">
        <v>1079341508264810</v>
      </c>
      <c r="S113" s="138"/>
      <c r="T113" s="138" t="s">
        <v>1260</v>
      </c>
      <c r="U113" s="138">
        <v>1</v>
      </c>
      <c r="V113" s="138" t="s">
        <v>59</v>
      </c>
      <c r="W113" s="139">
        <v>43025</v>
      </c>
      <c r="X113" s="142" t="s">
        <v>1918</v>
      </c>
      <c r="Y113" s="140">
        <v>34</v>
      </c>
      <c r="Z113" s="138" t="s">
        <v>1261</v>
      </c>
      <c r="AA113" s="138"/>
      <c r="AB113" s="138"/>
      <c r="AC113" s="138"/>
      <c r="AD113" s="138"/>
      <c r="AE113" s="138"/>
      <c r="AF113" s="138"/>
      <c r="AG113" s="138"/>
      <c r="AH113" s="138"/>
      <c r="AI113" s="138"/>
      <c r="AJ113" s="141"/>
      <c r="AK113" s="44"/>
      <c r="AL113" s="44"/>
    </row>
    <row r="114" spans="2:38" customFormat="1" x14ac:dyDescent="0.25">
      <c r="B114" s="137">
        <v>83855</v>
      </c>
      <c r="C114" s="138">
        <v>57771</v>
      </c>
      <c r="D114" s="139">
        <v>43006</v>
      </c>
      <c r="E114" s="139">
        <v>43010</v>
      </c>
      <c r="F114" s="138">
        <v>43816914</v>
      </c>
      <c r="G114" s="138" t="s">
        <v>1410</v>
      </c>
      <c r="H114" s="138">
        <v>5822977</v>
      </c>
      <c r="I114" s="138">
        <v>3217000008</v>
      </c>
      <c r="J114" s="138"/>
      <c r="K114" s="138" t="s">
        <v>1247</v>
      </c>
      <c r="L114" s="138" t="s">
        <v>101</v>
      </c>
      <c r="M114" s="138">
        <v>4</v>
      </c>
      <c r="N114" s="138" t="s">
        <v>1753</v>
      </c>
      <c r="O114" s="139" t="s">
        <v>1799</v>
      </c>
      <c r="P114" s="138"/>
      <c r="Q114" s="138"/>
      <c r="R114" s="138">
        <v>1089141508264860</v>
      </c>
      <c r="S114" s="138"/>
      <c r="T114" s="138" t="s">
        <v>1260</v>
      </c>
      <c r="U114" s="138">
        <v>1</v>
      </c>
      <c r="V114" s="138" t="s">
        <v>88</v>
      </c>
      <c r="W114" s="139">
        <v>43025</v>
      </c>
      <c r="X114" s="142" t="s">
        <v>1919</v>
      </c>
      <c r="Y114" s="140">
        <v>480</v>
      </c>
      <c r="Z114" s="138" t="s">
        <v>2266</v>
      </c>
      <c r="AA114" s="138"/>
      <c r="AB114" s="138"/>
      <c r="AC114" s="138"/>
      <c r="AD114" s="138"/>
      <c r="AE114" s="138"/>
      <c r="AF114" s="138"/>
      <c r="AG114" s="138"/>
      <c r="AH114" s="138"/>
      <c r="AI114" s="138"/>
      <c r="AJ114" s="141"/>
      <c r="AK114" s="44"/>
      <c r="AL114" s="44"/>
    </row>
    <row r="115" spans="2:38" customFormat="1" x14ac:dyDescent="0.25">
      <c r="B115" s="137">
        <v>83856</v>
      </c>
      <c r="C115" s="138">
        <v>57773</v>
      </c>
      <c r="D115" s="139">
        <v>43006</v>
      </c>
      <c r="E115" s="139">
        <v>43010</v>
      </c>
      <c r="F115" s="138">
        <v>43978871</v>
      </c>
      <c r="G115" s="138" t="s">
        <v>1411</v>
      </c>
      <c r="H115" s="138">
        <v>5809434</v>
      </c>
      <c r="I115" s="138">
        <v>3017831364</v>
      </c>
      <c r="J115" s="138"/>
      <c r="K115" s="138" t="s">
        <v>1247</v>
      </c>
      <c r="L115" s="138" t="s">
        <v>101</v>
      </c>
      <c r="M115" s="138">
        <v>4</v>
      </c>
      <c r="N115" s="138"/>
      <c r="O115" s="139" t="s">
        <v>1799</v>
      </c>
      <c r="P115" s="138" t="s">
        <v>79</v>
      </c>
      <c r="Q115" s="138"/>
      <c r="R115" s="138">
        <v>1086001508264850</v>
      </c>
      <c r="S115" s="138"/>
      <c r="T115" s="138" t="s">
        <v>1260</v>
      </c>
      <c r="U115" s="138">
        <v>1</v>
      </c>
      <c r="V115" s="138" t="s">
        <v>86</v>
      </c>
      <c r="W115" s="139">
        <v>43025</v>
      </c>
      <c r="X115" s="142" t="s">
        <v>1920</v>
      </c>
      <c r="Y115" s="140">
        <v>106</v>
      </c>
      <c r="Z115" s="138" t="s">
        <v>1261</v>
      </c>
      <c r="AA115" s="138" t="s">
        <v>935</v>
      </c>
      <c r="AB115" s="138"/>
      <c r="AC115" s="138" t="s">
        <v>79</v>
      </c>
      <c r="AD115" s="138"/>
      <c r="AE115" s="138" t="s">
        <v>937</v>
      </c>
      <c r="AF115" s="138"/>
      <c r="AG115" s="138" t="s">
        <v>935</v>
      </c>
      <c r="AH115" s="138"/>
      <c r="AI115" s="138"/>
      <c r="AJ115" s="141"/>
      <c r="AK115" s="44"/>
      <c r="AL115" s="44"/>
    </row>
    <row r="116" spans="2:38" customFormat="1" x14ac:dyDescent="0.25">
      <c r="B116" s="137">
        <v>83857</v>
      </c>
      <c r="C116" s="138">
        <v>57775</v>
      </c>
      <c r="D116" s="139">
        <v>43006</v>
      </c>
      <c r="E116" s="139">
        <v>43010</v>
      </c>
      <c r="F116" s="138">
        <v>32016617</v>
      </c>
      <c r="G116" s="138" t="s">
        <v>1412</v>
      </c>
      <c r="H116" s="138">
        <v>4132334</v>
      </c>
      <c r="I116" s="138">
        <v>3125200752</v>
      </c>
      <c r="J116" s="138"/>
      <c r="K116" s="138" t="s">
        <v>1247</v>
      </c>
      <c r="L116" s="138" t="s">
        <v>1169</v>
      </c>
      <c r="M116" s="138">
        <v>4</v>
      </c>
      <c r="N116" s="138"/>
      <c r="O116" s="139" t="s">
        <v>1799</v>
      </c>
      <c r="P116" s="138"/>
      <c r="Q116" s="138"/>
      <c r="R116" s="138">
        <v>1132191508265110</v>
      </c>
      <c r="S116" s="138"/>
      <c r="T116" s="138" t="s">
        <v>1260</v>
      </c>
      <c r="U116" s="138">
        <v>1</v>
      </c>
      <c r="V116" s="138" t="s">
        <v>59</v>
      </c>
      <c r="W116" s="139">
        <v>43025</v>
      </c>
      <c r="X116" s="142" t="s">
        <v>1921</v>
      </c>
      <c r="Y116" s="140">
        <v>405</v>
      </c>
      <c r="Z116" s="138" t="s">
        <v>2264</v>
      </c>
      <c r="AA116" s="138"/>
      <c r="AB116" s="138"/>
      <c r="AC116" s="138"/>
      <c r="AD116" s="138"/>
      <c r="AE116" s="138"/>
      <c r="AF116" s="138"/>
      <c r="AG116" s="138"/>
      <c r="AH116" s="138"/>
      <c r="AI116" s="138"/>
      <c r="AJ116" s="141"/>
      <c r="AK116" s="44"/>
      <c r="AL116" s="44"/>
    </row>
    <row r="117" spans="2:38" customFormat="1" x14ac:dyDescent="0.25">
      <c r="B117" s="137">
        <v>83858</v>
      </c>
      <c r="C117" s="138">
        <v>57779</v>
      </c>
      <c r="D117" s="139">
        <v>43006</v>
      </c>
      <c r="E117" s="139">
        <v>43013</v>
      </c>
      <c r="F117" s="138">
        <v>32106765</v>
      </c>
      <c r="G117" s="138" t="s">
        <v>1413</v>
      </c>
      <c r="H117" s="138">
        <v>4213470</v>
      </c>
      <c r="I117" s="138"/>
      <c r="J117" s="138"/>
      <c r="K117" s="138" t="s">
        <v>1247</v>
      </c>
      <c r="L117" s="138" t="s">
        <v>102</v>
      </c>
      <c r="M117" s="138">
        <v>4</v>
      </c>
      <c r="N117" s="138"/>
      <c r="O117" s="139" t="s">
        <v>1799</v>
      </c>
      <c r="P117" s="138"/>
      <c r="Q117" s="138"/>
      <c r="R117" s="138">
        <v>1099241508264910</v>
      </c>
      <c r="S117" s="138"/>
      <c r="T117" s="138" t="s">
        <v>1260</v>
      </c>
      <c r="U117" s="138">
        <v>1</v>
      </c>
      <c r="V117" s="138" t="s">
        <v>59</v>
      </c>
      <c r="W117" s="139">
        <v>43025</v>
      </c>
      <c r="X117" s="142" t="s">
        <v>1922</v>
      </c>
      <c r="Y117" s="140">
        <v>60</v>
      </c>
      <c r="Z117" s="138" t="s">
        <v>2268</v>
      </c>
      <c r="AA117" s="138"/>
      <c r="AB117" s="138"/>
      <c r="AC117" s="138"/>
      <c r="AD117" s="138"/>
      <c r="AE117" s="138"/>
      <c r="AF117" s="138"/>
      <c r="AG117" s="138"/>
      <c r="AH117" s="138"/>
      <c r="AI117" s="138"/>
      <c r="AJ117" s="141"/>
      <c r="AK117" s="44"/>
      <c r="AL117" s="44"/>
    </row>
    <row r="118" spans="2:38" customFormat="1" x14ac:dyDescent="0.25">
      <c r="B118" s="137">
        <v>83859</v>
      </c>
      <c r="C118" s="138">
        <v>57784</v>
      </c>
      <c r="D118" s="139">
        <v>43006</v>
      </c>
      <c r="E118" s="139">
        <v>43010</v>
      </c>
      <c r="F118" s="138">
        <v>42964119</v>
      </c>
      <c r="G118" s="138" t="s">
        <v>1414</v>
      </c>
      <c r="H118" s="138">
        <v>2509704</v>
      </c>
      <c r="I118" s="138"/>
      <c r="J118" s="138"/>
      <c r="K118" s="138" t="s">
        <v>1247</v>
      </c>
      <c r="L118" s="138" t="s">
        <v>1169</v>
      </c>
      <c r="M118" s="138">
        <v>4</v>
      </c>
      <c r="N118" s="138" t="s">
        <v>1754</v>
      </c>
      <c r="O118" s="139" t="s">
        <v>1799</v>
      </c>
      <c r="P118" s="138"/>
      <c r="Q118" s="138"/>
      <c r="R118" s="138">
        <v>1102981508264940</v>
      </c>
      <c r="S118" s="138"/>
      <c r="T118" s="138" t="s">
        <v>1260</v>
      </c>
      <c r="U118" s="138">
        <v>1</v>
      </c>
      <c r="V118" s="138" t="s">
        <v>93</v>
      </c>
      <c r="W118" s="139">
        <v>43025</v>
      </c>
      <c r="X118" s="142" t="s">
        <v>1923</v>
      </c>
      <c r="Y118" s="140">
        <v>92</v>
      </c>
      <c r="Z118" s="138" t="s">
        <v>2265</v>
      </c>
      <c r="AA118" s="138"/>
      <c r="AB118" s="138"/>
      <c r="AC118" s="138"/>
      <c r="AD118" s="138"/>
      <c r="AE118" s="138"/>
      <c r="AF118" s="138"/>
      <c r="AG118" s="138"/>
      <c r="AH118" s="138"/>
      <c r="AI118" s="138"/>
      <c r="AJ118" s="141"/>
      <c r="AK118" s="44"/>
      <c r="AL118" s="44"/>
    </row>
    <row r="119" spans="2:38" customFormat="1" x14ac:dyDescent="0.25">
      <c r="B119" s="137">
        <v>83860</v>
      </c>
      <c r="C119" s="138">
        <v>57786</v>
      </c>
      <c r="D119" s="139">
        <v>43006</v>
      </c>
      <c r="E119" s="139">
        <v>43010</v>
      </c>
      <c r="F119" s="138" t="s">
        <v>1313</v>
      </c>
      <c r="G119" s="138" t="s">
        <v>1415</v>
      </c>
      <c r="H119" s="138">
        <v>3669872</v>
      </c>
      <c r="I119" s="138"/>
      <c r="J119" s="138">
        <v>3176985929</v>
      </c>
      <c r="K119" s="138" t="s">
        <v>1247</v>
      </c>
      <c r="L119" s="138" t="s">
        <v>1238</v>
      </c>
      <c r="M119" s="138">
        <v>4</v>
      </c>
      <c r="N119" s="138">
        <v>1121061508265040</v>
      </c>
      <c r="O119" s="139" t="s">
        <v>1799</v>
      </c>
      <c r="P119" s="138" t="s">
        <v>80</v>
      </c>
      <c r="Q119" s="138" t="s">
        <v>1264</v>
      </c>
      <c r="R119" s="138">
        <v>1107831508264970</v>
      </c>
      <c r="S119" s="138"/>
      <c r="T119" s="138" t="s">
        <v>1260</v>
      </c>
      <c r="U119" s="138">
        <v>1</v>
      </c>
      <c r="V119" s="138" t="s">
        <v>88</v>
      </c>
      <c r="W119" s="139">
        <v>43025</v>
      </c>
      <c r="X119" s="142" t="s">
        <v>1924</v>
      </c>
      <c r="Y119" s="140">
        <v>166</v>
      </c>
      <c r="Z119" s="138" t="s">
        <v>1261</v>
      </c>
      <c r="AA119" s="138"/>
      <c r="AB119" s="138"/>
      <c r="AC119" s="138"/>
      <c r="AD119" s="138"/>
      <c r="AE119" s="138"/>
      <c r="AF119" s="138"/>
      <c r="AG119" s="138"/>
      <c r="AH119" s="138"/>
      <c r="AI119" s="138"/>
      <c r="AJ119" s="141"/>
      <c r="AK119" s="44"/>
      <c r="AL119" s="44"/>
    </row>
    <row r="120" spans="2:38" customFormat="1" x14ac:dyDescent="0.25">
      <c r="B120" s="137">
        <v>83861</v>
      </c>
      <c r="C120" s="138">
        <v>57788</v>
      </c>
      <c r="D120" s="139">
        <v>43006</v>
      </c>
      <c r="E120" s="139">
        <v>43011</v>
      </c>
      <c r="F120" s="138">
        <v>71773823</v>
      </c>
      <c r="G120" s="138" t="s">
        <v>1416</v>
      </c>
      <c r="H120" s="138">
        <v>2118232</v>
      </c>
      <c r="I120" s="138"/>
      <c r="J120" s="138"/>
      <c r="K120" s="138" t="s">
        <v>1247</v>
      </c>
      <c r="L120" s="138" t="s">
        <v>101</v>
      </c>
      <c r="M120" s="138">
        <v>1</v>
      </c>
      <c r="N120" s="138"/>
      <c r="O120" s="139" t="s">
        <v>1799</v>
      </c>
      <c r="P120" s="138"/>
      <c r="Q120" s="138"/>
      <c r="R120" s="138">
        <v>0</v>
      </c>
      <c r="S120" s="138"/>
      <c r="T120" s="138" t="s">
        <v>1260</v>
      </c>
      <c r="U120" s="138">
        <v>1</v>
      </c>
      <c r="V120" s="138" t="s">
        <v>61</v>
      </c>
      <c r="W120" s="139">
        <v>43025</v>
      </c>
      <c r="X120" s="142" t="s">
        <v>1925</v>
      </c>
      <c r="Y120" s="140">
        <v>129</v>
      </c>
      <c r="Z120" s="138" t="s">
        <v>2268</v>
      </c>
      <c r="AA120" s="138"/>
      <c r="AB120" s="138"/>
      <c r="AC120" s="138"/>
      <c r="AD120" s="138"/>
      <c r="AE120" s="138"/>
      <c r="AF120" s="138"/>
      <c r="AG120" s="138"/>
      <c r="AH120" s="138"/>
      <c r="AI120" s="138"/>
      <c r="AJ120" s="141"/>
      <c r="AK120" s="44"/>
      <c r="AL120" s="44"/>
    </row>
    <row r="121" spans="2:38" customFormat="1" x14ac:dyDescent="0.25">
      <c r="B121" s="137">
        <v>83862</v>
      </c>
      <c r="C121" s="138">
        <v>57799</v>
      </c>
      <c r="D121" s="139">
        <v>43006</v>
      </c>
      <c r="E121" s="139">
        <v>43011</v>
      </c>
      <c r="F121" s="138">
        <v>98536474</v>
      </c>
      <c r="G121" s="138" t="s">
        <v>1417</v>
      </c>
      <c r="H121" s="138">
        <v>2120355</v>
      </c>
      <c r="I121" s="138">
        <v>12</v>
      </c>
      <c r="J121" s="138">
        <v>3207650767</v>
      </c>
      <c r="K121" s="138" t="s">
        <v>1247</v>
      </c>
      <c r="L121" s="138" t="s">
        <v>101</v>
      </c>
      <c r="M121" s="138">
        <v>1</v>
      </c>
      <c r="N121" s="138"/>
      <c r="O121" s="139" t="s">
        <v>1799</v>
      </c>
      <c r="P121" s="138"/>
      <c r="Q121" s="138"/>
      <c r="R121" s="138">
        <v>1124611508265070</v>
      </c>
      <c r="S121" s="138"/>
      <c r="T121" s="138" t="s">
        <v>1260</v>
      </c>
      <c r="U121" s="138">
        <v>1</v>
      </c>
      <c r="V121" s="138" t="s">
        <v>59</v>
      </c>
      <c r="W121" s="139">
        <v>43025</v>
      </c>
      <c r="X121" s="142" t="s">
        <v>1926</v>
      </c>
      <c r="Y121" s="140">
        <v>258</v>
      </c>
      <c r="Z121" s="138" t="s">
        <v>2265</v>
      </c>
      <c r="AA121" s="138"/>
      <c r="AB121" s="138"/>
      <c r="AC121" s="138"/>
      <c r="AD121" s="138"/>
      <c r="AE121" s="138"/>
      <c r="AF121" s="138"/>
      <c r="AG121" s="138"/>
      <c r="AH121" s="138"/>
      <c r="AI121" s="138"/>
      <c r="AJ121" s="141"/>
      <c r="AK121" s="44"/>
      <c r="AL121" s="44"/>
    </row>
    <row r="122" spans="2:38" customFormat="1" x14ac:dyDescent="0.25">
      <c r="B122" s="137">
        <v>83863</v>
      </c>
      <c r="C122" s="138">
        <v>57800</v>
      </c>
      <c r="D122" s="139">
        <v>43006</v>
      </c>
      <c r="E122" s="139">
        <v>43013</v>
      </c>
      <c r="F122" s="138">
        <v>71639343</v>
      </c>
      <c r="G122" s="138" t="s">
        <v>1418</v>
      </c>
      <c r="H122" s="138">
        <v>3113795925</v>
      </c>
      <c r="I122" s="138"/>
      <c r="J122" s="138"/>
      <c r="K122" s="138" t="s">
        <v>1247</v>
      </c>
      <c r="L122" s="138" t="s">
        <v>101</v>
      </c>
      <c r="M122" s="138">
        <v>1</v>
      </c>
      <c r="N122" s="138"/>
      <c r="O122" s="139" t="s">
        <v>1799</v>
      </c>
      <c r="P122" s="138" t="s">
        <v>79</v>
      </c>
      <c r="Q122" s="138"/>
      <c r="R122" s="138">
        <v>1133101508265110</v>
      </c>
      <c r="S122" s="138"/>
      <c r="T122" s="138" t="s">
        <v>1260</v>
      </c>
      <c r="U122" s="138">
        <v>1</v>
      </c>
      <c r="V122" s="138" t="s">
        <v>86</v>
      </c>
      <c r="W122" s="139">
        <v>43025</v>
      </c>
      <c r="X122" s="142" t="s">
        <v>1927</v>
      </c>
      <c r="Y122" s="140">
        <v>176</v>
      </c>
      <c r="Z122" s="138" t="s">
        <v>2268</v>
      </c>
      <c r="AA122" s="138" t="s">
        <v>935</v>
      </c>
      <c r="AB122" s="138"/>
      <c r="AC122" s="138" t="s">
        <v>79</v>
      </c>
      <c r="AD122" s="138"/>
      <c r="AE122" s="138" t="s">
        <v>935</v>
      </c>
      <c r="AF122" s="138"/>
      <c r="AG122" s="138" t="s">
        <v>935</v>
      </c>
      <c r="AH122" s="138"/>
      <c r="AI122" s="138"/>
      <c r="AJ122" s="141"/>
      <c r="AK122" s="44"/>
      <c r="AL122" s="44"/>
    </row>
    <row r="123" spans="2:38" customFormat="1" x14ac:dyDescent="0.25">
      <c r="B123" s="137">
        <v>83864</v>
      </c>
      <c r="C123" s="138">
        <v>57809</v>
      </c>
      <c r="D123" s="139">
        <v>43006</v>
      </c>
      <c r="E123" s="139">
        <v>43011</v>
      </c>
      <c r="F123" s="138">
        <v>43027609</v>
      </c>
      <c r="G123" s="138" t="s">
        <v>1419</v>
      </c>
      <c r="H123" s="138">
        <v>2601001</v>
      </c>
      <c r="I123" s="138">
        <v>3014055582</v>
      </c>
      <c r="J123" s="138"/>
      <c r="K123" s="138" t="s">
        <v>1247</v>
      </c>
      <c r="L123" s="138" t="s">
        <v>105</v>
      </c>
      <c r="M123" s="138">
        <v>4</v>
      </c>
      <c r="N123" s="138"/>
      <c r="O123" s="139" t="s">
        <v>1799</v>
      </c>
      <c r="P123" s="138" t="s">
        <v>79</v>
      </c>
      <c r="Q123" s="138"/>
      <c r="R123" s="138">
        <v>1135771508265130</v>
      </c>
      <c r="S123" s="138"/>
      <c r="T123" s="138" t="s">
        <v>1260</v>
      </c>
      <c r="U123" s="138">
        <v>1</v>
      </c>
      <c r="V123" s="138" t="s">
        <v>86</v>
      </c>
      <c r="W123" s="139">
        <v>43025</v>
      </c>
      <c r="X123" s="142" t="s">
        <v>1928</v>
      </c>
      <c r="Y123" s="140">
        <v>185</v>
      </c>
      <c r="Z123" s="138" t="s">
        <v>1261</v>
      </c>
      <c r="AA123" s="138" t="s">
        <v>935</v>
      </c>
      <c r="AB123" s="138"/>
      <c r="AC123" s="138" t="s">
        <v>79</v>
      </c>
      <c r="AD123" s="138"/>
      <c r="AE123" s="138" t="s">
        <v>935</v>
      </c>
      <c r="AF123" s="138"/>
      <c r="AG123" s="138" t="s">
        <v>935</v>
      </c>
      <c r="AH123" s="138"/>
      <c r="AI123" s="138"/>
      <c r="AJ123" s="141"/>
      <c r="AK123" s="44"/>
      <c r="AL123" s="44"/>
    </row>
    <row r="124" spans="2:38" customFormat="1" x14ac:dyDescent="0.25">
      <c r="B124" s="137">
        <v>83865</v>
      </c>
      <c r="C124" s="138">
        <v>57810</v>
      </c>
      <c r="D124" s="139">
        <v>43006</v>
      </c>
      <c r="E124" s="139">
        <v>43021</v>
      </c>
      <c r="F124" s="138">
        <v>70548557</v>
      </c>
      <c r="G124" s="138" t="s">
        <v>1420</v>
      </c>
      <c r="H124" s="138">
        <v>4275259</v>
      </c>
      <c r="I124" s="138">
        <v>3145049594</v>
      </c>
      <c r="J124" s="138"/>
      <c r="K124" s="138" t="s">
        <v>1247</v>
      </c>
      <c r="L124" s="138" t="s">
        <v>104</v>
      </c>
      <c r="M124" s="138">
        <v>2</v>
      </c>
      <c r="N124" s="138"/>
      <c r="O124" s="139" t="s">
        <v>1799</v>
      </c>
      <c r="P124" s="138" t="s">
        <v>79</v>
      </c>
      <c r="Q124" s="138"/>
      <c r="R124" s="138">
        <v>1011221508265280</v>
      </c>
      <c r="S124" s="138"/>
      <c r="T124" s="138" t="s">
        <v>1260</v>
      </c>
      <c r="U124" s="138">
        <v>1</v>
      </c>
      <c r="V124" s="138" t="s">
        <v>86</v>
      </c>
      <c r="W124" s="139">
        <v>43025</v>
      </c>
      <c r="X124" s="142" t="s">
        <v>1929</v>
      </c>
      <c r="Y124" s="140">
        <v>727</v>
      </c>
      <c r="Z124" s="138" t="s">
        <v>2265</v>
      </c>
      <c r="AA124" s="138" t="s">
        <v>937</v>
      </c>
      <c r="AB124" s="138"/>
      <c r="AC124" s="138" t="s">
        <v>79</v>
      </c>
      <c r="AD124" s="138"/>
      <c r="AE124" s="138" t="s">
        <v>938</v>
      </c>
      <c r="AF124" s="138" t="s">
        <v>2269</v>
      </c>
      <c r="AG124" s="138" t="s">
        <v>938</v>
      </c>
      <c r="AH124" s="138" t="s">
        <v>2278</v>
      </c>
      <c r="AI124" s="138" t="s">
        <v>2298</v>
      </c>
      <c r="AJ124" s="141"/>
      <c r="AK124" s="44"/>
      <c r="AL124" s="44"/>
    </row>
    <row r="125" spans="2:38" customFormat="1" x14ac:dyDescent="0.25">
      <c r="B125" s="137">
        <v>83866</v>
      </c>
      <c r="C125" s="138">
        <v>57812</v>
      </c>
      <c r="D125" s="139">
        <v>43006</v>
      </c>
      <c r="E125" s="139">
        <v>43020</v>
      </c>
      <c r="F125" s="138">
        <v>43473961</v>
      </c>
      <c r="G125" s="138" t="s">
        <v>1421</v>
      </c>
      <c r="H125" s="138">
        <v>2680131</v>
      </c>
      <c r="I125" s="138"/>
      <c r="J125" s="138"/>
      <c r="K125" s="138" t="s">
        <v>1247</v>
      </c>
      <c r="L125" s="138" t="s">
        <v>102</v>
      </c>
      <c r="M125" s="138">
        <v>5</v>
      </c>
      <c r="N125" s="138"/>
      <c r="O125" s="139" t="s">
        <v>1799</v>
      </c>
      <c r="P125" s="138" t="s">
        <v>79</v>
      </c>
      <c r="Q125" s="138"/>
      <c r="R125" s="138">
        <v>1012101508265290</v>
      </c>
      <c r="S125" s="138"/>
      <c r="T125" s="138" t="s">
        <v>1260</v>
      </c>
      <c r="U125" s="138">
        <v>1</v>
      </c>
      <c r="V125" s="138" t="s">
        <v>86</v>
      </c>
      <c r="W125" s="139">
        <v>43025</v>
      </c>
      <c r="X125" s="142" t="s">
        <v>1930</v>
      </c>
      <c r="Y125" s="140">
        <v>333</v>
      </c>
      <c r="Z125" s="138" t="s">
        <v>2268</v>
      </c>
      <c r="AA125" s="138" t="s">
        <v>935</v>
      </c>
      <c r="AB125" s="138"/>
      <c r="AC125" s="138" t="s">
        <v>79</v>
      </c>
      <c r="AD125" s="138"/>
      <c r="AE125" s="138" t="s">
        <v>938</v>
      </c>
      <c r="AF125" s="138" t="s">
        <v>2270</v>
      </c>
      <c r="AG125" s="138" t="s">
        <v>938</v>
      </c>
      <c r="AH125" s="138" t="s">
        <v>2279</v>
      </c>
      <c r="AI125" s="138" t="s">
        <v>2299</v>
      </c>
      <c r="AJ125" s="141"/>
      <c r="AK125" s="44"/>
      <c r="AL125" s="44"/>
    </row>
    <row r="126" spans="2:38" customFormat="1" x14ac:dyDescent="0.25">
      <c r="B126" s="137">
        <v>83867</v>
      </c>
      <c r="C126" s="138">
        <v>57814</v>
      </c>
      <c r="D126" s="139">
        <v>43006</v>
      </c>
      <c r="E126" s="139">
        <v>43013</v>
      </c>
      <c r="F126" s="138" t="s">
        <v>1313</v>
      </c>
      <c r="G126" s="138" t="s">
        <v>1422</v>
      </c>
      <c r="H126" s="138">
        <v>5212740</v>
      </c>
      <c r="I126" s="138">
        <v>5214882</v>
      </c>
      <c r="J126" s="138"/>
      <c r="K126" s="138" t="s">
        <v>1247</v>
      </c>
      <c r="L126" s="138" t="s">
        <v>104</v>
      </c>
      <c r="M126" s="138">
        <v>1</v>
      </c>
      <c r="N126" s="138"/>
      <c r="O126" s="139" t="s">
        <v>1799</v>
      </c>
      <c r="P126" s="138"/>
      <c r="Q126" s="138"/>
      <c r="R126" s="138">
        <v>1017221508265310</v>
      </c>
      <c r="S126" s="138"/>
      <c r="T126" s="138" t="s">
        <v>1260</v>
      </c>
      <c r="U126" s="138">
        <v>1</v>
      </c>
      <c r="V126" s="138" t="s">
        <v>59</v>
      </c>
      <c r="W126" s="139">
        <v>43025</v>
      </c>
      <c r="X126" s="142" t="s">
        <v>1931</v>
      </c>
      <c r="Y126" s="140">
        <v>121</v>
      </c>
      <c r="Z126" s="138" t="s">
        <v>2264</v>
      </c>
      <c r="AA126" s="138"/>
      <c r="AB126" s="138"/>
      <c r="AC126" s="138"/>
      <c r="AD126" s="138"/>
      <c r="AE126" s="138"/>
      <c r="AF126" s="138"/>
      <c r="AG126" s="138"/>
      <c r="AH126" s="138"/>
      <c r="AI126" s="138"/>
      <c r="AJ126" s="141"/>
      <c r="AK126" s="44"/>
      <c r="AL126" s="44"/>
    </row>
    <row r="127" spans="2:38" customFormat="1" x14ac:dyDescent="0.25">
      <c r="B127" s="137">
        <v>83868</v>
      </c>
      <c r="C127" s="138">
        <v>57815</v>
      </c>
      <c r="D127" s="139">
        <v>43006</v>
      </c>
      <c r="E127" s="139">
        <v>43013</v>
      </c>
      <c r="F127" s="138" t="s">
        <v>1313</v>
      </c>
      <c r="G127" s="138" t="s">
        <v>1423</v>
      </c>
      <c r="H127" s="138">
        <v>4485365</v>
      </c>
      <c r="I127" s="138"/>
      <c r="J127" s="138"/>
      <c r="K127" s="138" t="s">
        <v>1247</v>
      </c>
      <c r="L127" s="138" t="s">
        <v>110</v>
      </c>
      <c r="M127" s="138">
        <v>9</v>
      </c>
      <c r="N127" s="138"/>
      <c r="O127" s="139" t="s">
        <v>1799</v>
      </c>
      <c r="P127" s="138" t="s">
        <v>79</v>
      </c>
      <c r="Q127" s="138"/>
      <c r="R127" s="138">
        <v>1024721508265360</v>
      </c>
      <c r="S127" s="138"/>
      <c r="T127" s="138" t="s">
        <v>1260</v>
      </c>
      <c r="U127" s="138">
        <v>1</v>
      </c>
      <c r="V127" s="138" t="s">
        <v>86</v>
      </c>
      <c r="W127" s="139">
        <v>43025</v>
      </c>
      <c r="X127" s="142" t="s">
        <v>1932</v>
      </c>
      <c r="Y127" s="140">
        <v>488</v>
      </c>
      <c r="Z127" s="138" t="s">
        <v>2267</v>
      </c>
      <c r="AA127" s="138" t="s">
        <v>937</v>
      </c>
      <c r="AB127" s="138"/>
      <c r="AC127" s="138" t="s">
        <v>79</v>
      </c>
      <c r="AD127" s="138"/>
      <c r="AE127" s="138" t="s">
        <v>937</v>
      </c>
      <c r="AF127" s="138"/>
      <c r="AG127" s="138" t="s">
        <v>938</v>
      </c>
      <c r="AH127" s="138" t="s">
        <v>2280</v>
      </c>
      <c r="AI127" s="138" t="s">
        <v>2300</v>
      </c>
      <c r="AJ127" s="141"/>
      <c r="AK127" s="44"/>
      <c r="AL127" s="44"/>
    </row>
    <row r="128" spans="2:38" customFormat="1" x14ac:dyDescent="0.25">
      <c r="B128" s="137">
        <v>83869</v>
      </c>
      <c r="C128" s="138">
        <v>57820</v>
      </c>
      <c r="D128" s="139">
        <v>43007</v>
      </c>
      <c r="E128" s="139">
        <v>43009</v>
      </c>
      <c r="F128" s="138">
        <v>71084107</v>
      </c>
      <c r="G128" s="138" t="s">
        <v>1424</v>
      </c>
      <c r="H128" s="138">
        <v>2694103</v>
      </c>
      <c r="I128" s="138"/>
      <c r="J128" s="138"/>
      <c r="K128" s="138" t="s">
        <v>1247</v>
      </c>
      <c r="L128" s="138" t="s">
        <v>102</v>
      </c>
      <c r="M128" s="138">
        <v>3</v>
      </c>
      <c r="N128" s="138"/>
      <c r="O128" s="139" t="s">
        <v>1799</v>
      </c>
      <c r="P128" s="138"/>
      <c r="Q128" s="138"/>
      <c r="R128" s="138">
        <v>1017511508265320</v>
      </c>
      <c r="S128" s="138"/>
      <c r="T128" s="138" t="s">
        <v>1260</v>
      </c>
      <c r="U128" s="138">
        <v>1</v>
      </c>
      <c r="V128" s="138" t="s">
        <v>59</v>
      </c>
      <c r="W128" s="139">
        <v>43025</v>
      </c>
      <c r="X128" s="142" t="s">
        <v>1933</v>
      </c>
      <c r="Y128" s="140">
        <v>54</v>
      </c>
      <c r="Z128" s="138" t="s">
        <v>1261</v>
      </c>
      <c r="AA128" s="138"/>
      <c r="AB128" s="138"/>
      <c r="AC128" s="138"/>
      <c r="AD128" s="138"/>
      <c r="AE128" s="138"/>
      <c r="AF128" s="138"/>
      <c r="AG128" s="138"/>
      <c r="AH128" s="138"/>
      <c r="AI128" s="138"/>
      <c r="AJ128" s="141"/>
      <c r="AK128" s="44"/>
      <c r="AL128" s="44"/>
    </row>
    <row r="129" spans="2:38" customFormat="1" x14ac:dyDescent="0.25">
      <c r="B129" s="137">
        <v>83870</v>
      </c>
      <c r="C129" s="138">
        <v>57827</v>
      </c>
      <c r="D129" s="139">
        <v>43007</v>
      </c>
      <c r="E129" s="139">
        <v>43011</v>
      </c>
      <c r="F129" s="138">
        <v>27949330</v>
      </c>
      <c r="G129" s="138" t="s">
        <v>1425</v>
      </c>
      <c r="H129" s="138">
        <v>4118492</v>
      </c>
      <c r="I129" s="138"/>
      <c r="J129" s="138"/>
      <c r="K129" s="138" t="s">
        <v>1247</v>
      </c>
      <c r="L129" s="138" t="s">
        <v>103</v>
      </c>
      <c r="M129" s="138">
        <v>4</v>
      </c>
      <c r="N129" s="138"/>
      <c r="O129" s="139" t="s">
        <v>1799</v>
      </c>
      <c r="P129" s="138" t="s">
        <v>79</v>
      </c>
      <c r="Q129" s="138"/>
      <c r="R129" s="138">
        <v>1020871508265330</v>
      </c>
      <c r="S129" s="138"/>
      <c r="T129" s="138" t="s">
        <v>1260</v>
      </c>
      <c r="U129" s="138">
        <v>1</v>
      </c>
      <c r="V129" s="138" t="s">
        <v>86</v>
      </c>
      <c r="W129" s="139">
        <v>43025</v>
      </c>
      <c r="X129" s="142" t="s">
        <v>1934</v>
      </c>
      <c r="Y129" s="140">
        <v>302</v>
      </c>
      <c r="Z129" s="138" t="s">
        <v>2266</v>
      </c>
      <c r="AA129" s="138" t="s">
        <v>935</v>
      </c>
      <c r="AB129" s="138"/>
      <c r="AC129" s="138" t="s">
        <v>79</v>
      </c>
      <c r="AD129" s="138"/>
      <c r="AE129" s="138" t="s">
        <v>935</v>
      </c>
      <c r="AF129" s="138"/>
      <c r="AG129" s="138" t="s">
        <v>935</v>
      </c>
      <c r="AH129" s="138"/>
      <c r="AI129" s="138"/>
      <c r="AJ129" s="141"/>
      <c r="AK129" s="44"/>
      <c r="AL129" s="44"/>
    </row>
    <row r="130" spans="2:38" customFormat="1" x14ac:dyDescent="0.25">
      <c r="B130" s="137">
        <v>83871</v>
      </c>
      <c r="C130" s="138">
        <v>57831</v>
      </c>
      <c r="D130" s="139">
        <v>43007</v>
      </c>
      <c r="E130" s="139">
        <v>43017</v>
      </c>
      <c r="F130" s="138">
        <v>43081600</v>
      </c>
      <c r="G130" s="138" t="s">
        <v>1426</v>
      </c>
      <c r="H130" s="138">
        <v>2868597</v>
      </c>
      <c r="I130" s="138"/>
      <c r="J130" s="138"/>
      <c r="K130" s="138" t="s">
        <v>1247</v>
      </c>
      <c r="L130" s="138" t="s">
        <v>104</v>
      </c>
      <c r="M130" s="138">
        <v>6</v>
      </c>
      <c r="N130" s="138"/>
      <c r="O130" s="139" t="s">
        <v>1799</v>
      </c>
      <c r="P130" s="138"/>
      <c r="Q130" s="138"/>
      <c r="R130" s="138">
        <v>1027741508265370</v>
      </c>
      <c r="S130" s="138"/>
      <c r="T130" s="138" t="s">
        <v>1260</v>
      </c>
      <c r="U130" s="138">
        <v>1</v>
      </c>
      <c r="V130" s="138" t="s">
        <v>93</v>
      </c>
      <c r="W130" s="139">
        <v>43025</v>
      </c>
      <c r="X130" s="142" t="s">
        <v>1935</v>
      </c>
      <c r="Y130" s="140">
        <v>46</v>
      </c>
      <c r="Z130" s="138" t="s">
        <v>1261</v>
      </c>
      <c r="AA130" s="138"/>
      <c r="AB130" s="138"/>
      <c r="AC130" s="138"/>
      <c r="AD130" s="138"/>
      <c r="AE130" s="138"/>
      <c r="AF130" s="138"/>
      <c r="AG130" s="138"/>
      <c r="AH130" s="138"/>
      <c r="AI130" s="138"/>
      <c r="AJ130" s="141"/>
      <c r="AK130" s="44"/>
      <c r="AL130" s="44"/>
    </row>
    <row r="131" spans="2:38" customFormat="1" x14ac:dyDescent="0.25">
      <c r="B131" s="137">
        <v>83872</v>
      </c>
      <c r="C131" s="138">
        <v>57833</v>
      </c>
      <c r="D131" s="139">
        <v>43007</v>
      </c>
      <c r="E131" s="139">
        <v>43013</v>
      </c>
      <c r="F131" s="138">
        <v>98658123</v>
      </c>
      <c r="G131" s="138" t="s">
        <v>1427</v>
      </c>
      <c r="H131" s="138">
        <v>3137500429</v>
      </c>
      <c r="I131" s="138"/>
      <c r="J131" s="138"/>
      <c r="K131" s="138" t="s">
        <v>1247</v>
      </c>
      <c r="L131" s="138" t="s">
        <v>103</v>
      </c>
      <c r="M131" s="138">
        <v>4</v>
      </c>
      <c r="N131" s="138"/>
      <c r="O131" s="139" t="s">
        <v>1799</v>
      </c>
      <c r="P131" s="138"/>
      <c r="Q131" s="138"/>
      <c r="R131" s="138">
        <v>1064881508265570</v>
      </c>
      <c r="S131" s="138"/>
      <c r="T131" s="138" t="s">
        <v>1260</v>
      </c>
      <c r="U131" s="138">
        <v>1</v>
      </c>
      <c r="V131" s="138" t="s">
        <v>59</v>
      </c>
      <c r="W131" s="139">
        <v>43025</v>
      </c>
      <c r="X131" s="142" t="s">
        <v>1936</v>
      </c>
      <c r="Y131" s="140">
        <v>378</v>
      </c>
      <c r="Z131" s="138" t="s">
        <v>2264</v>
      </c>
      <c r="AA131" s="138"/>
      <c r="AB131" s="138"/>
      <c r="AC131" s="138"/>
      <c r="AD131" s="138"/>
      <c r="AE131" s="138"/>
      <c r="AF131" s="138"/>
      <c r="AG131" s="138"/>
      <c r="AH131" s="138"/>
      <c r="AI131" s="138"/>
      <c r="AJ131" s="141"/>
      <c r="AK131" s="44"/>
      <c r="AL131" s="44"/>
    </row>
    <row r="132" spans="2:38" customFormat="1" x14ac:dyDescent="0.25">
      <c r="B132" s="137">
        <v>83873</v>
      </c>
      <c r="C132" s="138">
        <v>57835</v>
      </c>
      <c r="D132" s="139">
        <v>43007</v>
      </c>
      <c r="E132" s="139">
        <v>43011</v>
      </c>
      <c r="F132" s="138">
        <v>43458124</v>
      </c>
      <c r="G132" s="138" t="s">
        <v>1428</v>
      </c>
      <c r="H132" s="138">
        <v>3146623596</v>
      </c>
      <c r="I132" s="138"/>
      <c r="J132" s="138"/>
      <c r="K132" s="138" t="s">
        <v>1247</v>
      </c>
      <c r="L132" s="138" t="s">
        <v>102</v>
      </c>
      <c r="M132" s="138">
        <v>5</v>
      </c>
      <c r="N132" s="138"/>
      <c r="O132" s="139" t="s">
        <v>1799</v>
      </c>
      <c r="P132" s="138"/>
      <c r="Q132" s="138"/>
      <c r="R132" s="138">
        <v>1038071508265420</v>
      </c>
      <c r="S132" s="138"/>
      <c r="T132" s="138" t="s">
        <v>1260</v>
      </c>
      <c r="U132" s="138">
        <v>1</v>
      </c>
      <c r="V132" s="138" t="s">
        <v>94</v>
      </c>
      <c r="W132" s="139">
        <v>43025</v>
      </c>
      <c r="X132" s="142" t="s">
        <v>1936</v>
      </c>
      <c r="Y132" s="140">
        <v>34</v>
      </c>
      <c r="Z132" s="138" t="s">
        <v>1261</v>
      </c>
      <c r="AA132" s="138"/>
      <c r="AB132" s="138"/>
      <c r="AC132" s="138"/>
      <c r="AD132" s="138"/>
      <c r="AE132" s="138"/>
      <c r="AF132" s="138"/>
      <c r="AG132" s="138"/>
      <c r="AH132" s="138"/>
      <c r="AI132" s="138"/>
      <c r="AJ132" s="141"/>
      <c r="AK132" s="44"/>
      <c r="AL132" s="44"/>
    </row>
    <row r="133" spans="2:38" customFormat="1" x14ac:dyDescent="0.25">
      <c r="B133" s="137">
        <v>83874</v>
      </c>
      <c r="C133" s="138">
        <v>57844</v>
      </c>
      <c r="D133" s="139">
        <v>43007</v>
      </c>
      <c r="E133" s="139">
        <v>43013</v>
      </c>
      <c r="F133" s="138">
        <v>98564996</v>
      </c>
      <c r="G133" s="138" t="s">
        <v>1429</v>
      </c>
      <c r="H133" s="138">
        <v>3507937242</v>
      </c>
      <c r="I133" s="138"/>
      <c r="J133" s="138"/>
      <c r="K133" s="138" t="s">
        <v>1247</v>
      </c>
      <c r="L133" s="138" t="s">
        <v>101</v>
      </c>
      <c r="M133" s="138">
        <v>2</v>
      </c>
      <c r="N133" s="138"/>
      <c r="O133" s="139" t="s">
        <v>1799</v>
      </c>
      <c r="P133" s="138" t="s">
        <v>79</v>
      </c>
      <c r="Q133" s="138"/>
      <c r="R133" s="138">
        <v>1044201508265460</v>
      </c>
      <c r="S133" s="138"/>
      <c r="T133" s="138" t="s">
        <v>1260</v>
      </c>
      <c r="U133" s="138">
        <v>1</v>
      </c>
      <c r="V133" s="138" t="s">
        <v>86</v>
      </c>
      <c r="W133" s="139">
        <v>43025</v>
      </c>
      <c r="X133" s="142" t="s">
        <v>1937</v>
      </c>
      <c r="Y133" s="140">
        <v>293</v>
      </c>
      <c r="Z133" s="138" t="s">
        <v>1261</v>
      </c>
      <c r="AA133" s="138" t="s">
        <v>935</v>
      </c>
      <c r="AB133" s="138"/>
      <c r="AC133" s="138" t="s">
        <v>79</v>
      </c>
      <c r="AD133" s="138"/>
      <c r="AE133" s="138" t="s">
        <v>935</v>
      </c>
      <c r="AF133" s="138"/>
      <c r="AG133" s="138" t="s">
        <v>935</v>
      </c>
      <c r="AH133" s="138"/>
      <c r="AI133" s="138" t="s">
        <v>2301</v>
      </c>
      <c r="AJ133" s="141"/>
      <c r="AK133" s="44"/>
      <c r="AL133" s="44"/>
    </row>
    <row r="134" spans="2:38" customFormat="1" x14ac:dyDescent="0.25">
      <c r="B134" s="137">
        <v>83875</v>
      </c>
      <c r="C134" s="138">
        <v>57845</v>
      </c>
      <c r="D134" s="139">
        <v>43007</v>
      </c>
      <c r="E134" s="139">
        <v>43011</v>
      </c>
      <c r="F134" s="138">
        <v>8391096</v>
      </c>
      <c r="G134" s="138" t="s">
        <v>1430</v>
      </c>
      <c r="H134" s="138">
        <v>2581282</v>
      </c>
      <c r="I134" s="138"/>
      <c r="J134" s="138"/>
      <c r="K134" s="138" t="s">
        <v>1247</v>
      </c>
      <c r="L134" s="138" t="s">
        <v>101</v>
      </c>
      <c r="M134" s="138">
        <v>1</v>
      </c>
      <c r="N134" s="138"/>
      <c r="O134" s="139" t="s">
        <v>1799</v>
      </c>
      <c r="P134" s="138" t="s">
        <v>79</v>
      </c>
      <c r="Q134" s="138"/>
      <c r="R134" s="138">
        <v>1052991508265510</v>
      </c>
      <c r="S134" s="138"/>
      <c r="T134" s="138" t="s">
        <v>1260</v>
      </c>
      <c r="U134" s="138">
        <v>1</v>
      </c>
      <c r="V134" s="138" t="s">
        <v>86</v>
      </c>
      <c r="W134" s="139">
        <v>43025</v>
      </c>
      <c r="X134" s="142" t="s">
        <v>1938</v>
      </c>
      <c r="Y134" s="140">
        <v>260</v>
      </c>
      <c r="Z134" s="138" t="s">
        <v>2263</v>
      </c>
      <c r="AA134" s="138" t="s">
        <v>935</v>
      </c>
      <c r="AB134" s="138"/>
      <c r="AC134" s="138" t="s">
        <v>79</v>
      </c>
      <c r="AD134" s="138"/>
      <c r="AE134" s="138" t="s">
        <v>935</v>
      </c>
      <c r="AF134" s="138"/>
      <c r="AG134" s="138" t="s">
        <v>935</v>
      </c>
      <c r="AH134" s="138"/>
      <c r="AI134" s="138"/>
      <c r="AJ134" s="141"/>
      <c r="AK134" s="44"/>
      <c r="AL134" s="44"/>
    </row>
    <row r="135" spans="2:38" customFormat="1" x14ac:dyDescent="0.25">
      <c r="B135" s="137">
        <v>83876</v>
      </c>
      <c r="C135" s="138">
        <v>57846</v>
      </c>
      <c r="D135" s="139">
        <v>43007</v>
      </c>
      <c r="E135" s="139">
        <v>43018</v>
      </c>
      <c r="F135" s="138" t="s">
        <v>1313</v>
      </c>
      <c r="G135" s="138" t="s">
        <v>1431</v>
      </c>
      <c r="H135" s="138">
        <v>3135422582</v>
      </c>
      <c r="I135" s="138"/>
      <c r="J135" s="138"/>
      <c r="K135" s="138" t="s">
        <v>1247</v>
      </c>
      <c r="L135" s="138" t="s">
        <v>101</v>
      </c>
      <c r="M135" s="138">
        <v>5</v>
      </c>
      <c r="N135" s="138"/>
      <c r="O135" s="139" t="s">
        <v>1799</v>
      </c>
      <c r="P135" s="138" t="s">
        <v>80</v>
      </c>
      <c r="Q135" s="138" t="s">
        <v>1806</v>
      </c>
      <c r="R135" s="138">
        <v>1077701508265650</v>
      </c>
      <c r="S135" s="138"/>
      <c r="T135" s="138" t="s">
        <v>1260</v>
      </c>
      <c r="U135" s="138">
        <v>1</v>
      </c>
      <c r="V135" s="138" t="s">
        <v>90</v>
      </c>
      <c r="W135" s="139">
        <v>43025</v>
      </c>
      <c r="X135" s="142" t="s">
        <v>1939</v>
      </c>
      <c r="Y135" s="140">
        <v>391</v>
      </c>
      <c r="Z135" s="138" t="s">
        <v>2266</v>
      </c>
      <c r="AA135" s="138"/>
      <c r="AB135" s="138"/>
      <c r="AC135" s="138"/>
      <c r="AD135" s="138"/>
      <c r="AE135" s="138"/>
      <c r="AF135" s="138"/>
      <c r="AG135" s="138"/>
      <c r="AH135" s="138"/>
      <c r="AI135" s="138"/>
      <c r="AJ135" s="141"/>
      <c r="AK135" s="44"/>
      <c r="AL135" s="44"/>
    </row>
    <row r="136" spans="2:38" customFormat="1" x14ac:dyDescent="0.25">
      <c r="B136" s="137">
        <v>83877</v>
      </c>
      <c r="C136" s="138">
        <v>57856</v>
      </c>
      <c r="D136" s="139">
        <v>43007</v>
      </c>
      <c r="E136" s="139">
        <v>43009</v>
      </c>
      <c r="F136" s="138">
        <v>71753686</v>
      </c>
      <c r="G136" s="138" t="s">
        <v>1432</v>
      </c>
      <c r="H136" s="138">
        <v>2220917</v>
      </c>
      <c r="I136" s="138">
        <v>3007563921</v>
      </c>
      <c r="J136" s="138"/>
      <c r="K136" s="138" t="s">
        <v>1247</v>
      </c>
      <c r="L136" s="138" t="s">
        <v>102</v>
      </c>
      <c r="M136" s="138">
        <v>3</v>
      </c>
      <c r="N136" s="138">
        <v>1105511508265790</v>
      </c>
      <c r="O136" s="139" t="s">
        <v>1799</v>
      </c>
      <c r="P136" s="138" t="s">
        <v>79</v>
      </c>
      <c r="Q136" s="138"/>
      <c r="R136" s="138">
        <v>1097351508265760</v>
      </c>
      <c r="S136" s="138"/>
      <c r="T136" s="138" t="s">
        <v>1260</v>
      </c>
      <c r="U136" s="138">
        <v>1</v>
      </c>
      <c r="V136" s="138" t="s">
        <v>86</v>
      </c>
      <c r="W136" s="139">
        <v>43025</v>
      </c>
      <c r="X136" s="142" t="s">
        <v>1940</v>
      </c>
      <c r="Y136" s="140">
        <v>151</v>
      </c>
      <c r="Z136" s="138" t="s">
        <v>1261</v>
      </c>
      <c r="AA136" s="138" t="s">
        <v>935</v>
      </c>
      <c r="AB136" s="138"/>
      <c r="AC136" s="138" t="s">
        <v>79</v>
      </c>
      <c r="AD136" s="138"/>
      <c r="AE136" s="138" t="s">
        <v>935</v>
      </c>
      <c r="AF136" s="138"/>
      <c r="AG136" s="138" t="s">
        <v>937</v>
      </c>
      <c r="AH136" s="138"/>
      <c r="AI136" s="138"/>
      <c r="AJ136" s="141"/>
      <c r="AK136" s="44"/>
      <c r="AL136" s="44"/>
    </row>
    <row r="137" spans="2:38" customFormat="1" x14ac:dyDescent="0.25">
      <c r="B137" s="137">
        <v>83878</v>
      </c>
      <c r="C137" s="138">
        <v>57860</v>
      </c>
      <c r="D137" s="139">
        <v>43008</v>
      </c>
      <c r="E137" s="139">
        <v>43010</v>
      </c>
      <c r="F137" s="138">
        <v>32346105</v>
      </c>
      <c r="G137" s="138" t="s">
        <v>1433</v>
      </c>
      <c r="H137" s="138">
        <v>4987805</v>
      </c>
      <c r="I137" s="138">
        <v>3145979836</v>
      </c>
      <c r="J137" s="138"/>
      <c r="K137" s="138" t="s">
        <v>1247</v>
      </c>
      <c r="L137" s="138" t="s">
        <v>102</v>
      </c>
      <c r="M137" s="138">
        <v>2</v>
      </c>
      <c r="N137" s="138" t="s">
        <v>1755</v>
      </c>
      <c r="O137" s="139" t="s">
        <v>1799</v>
      </c>
      <c r="P137" s="138"/>
      <c r="Q137" s="138"/>
      <c r="R137" s="138">
        <v>1099981508265770</v>
      </c>
      <c r="S137" s="138"/>
      <c r="T137" s="138" t="s">
        <v>1260</v>
      </c>
      <c r="U137" s="138">
        <v>1</v>
      </c>
      <c r="V137" s="138" t="s">
        <v>94</v>
      </c>
      <c r="W137" s="139">
        <v>43025</v>
      </c>
      <c r="X137" s="142" t="s">
        <v>1941</v>
      </c>
      <c r="Y137" s="140">
        <v>111</v>
      </c>
      <c r="Z137" s="138" t="s">
        <v>2263</v>
      </c>
      <c r="AA137" s="138"/>
      <c r="AB137" s="138"/>
      <c r="AC137" s="138"/>
      <c r="AD137" s="138"/>
      <c r="AE137" s="138"/>
      <c r="AF137" s="138"/>
      <c r="AG137" s="138"/>
      <c r="AH137" s="138"/>
      <c r="AI137" s="138"/>
      <c r="AJ137" s="141"/>
      <c r="AK137" s="44"/>
      <c r="AL137" s="44"/>
    </row>
    <row r="138" spans="2:38" customFormat="1" x14ac:dyDescent="0.25">
      <c r="B138" s="137">
        <v>83879</v>
      </c>
      <c r="C138" s="138">
        <v>57869</v>
      </c>
      <c r="D138" s="139">
        <v>43008</v>
      </c>
      <c r="E138" s="139">
        <v>43011</v>
      </c>
      <c r="F138" s="138">
        <v>8260808</v>
      </c>
      <c r="G138" s="138" t="s">
        <v>1434</v>
      </c>
      <c r="H138" s="138">
        <v>5716257</v>
      </c>
      <c r="I138" s="138">
        <v>5053621</v>
      </c>
      <c r="J138" s="138"/>
      <c r="K138" s="138" t="s">
        <v>1247</v>
      </c>
      <c r="L138" s="138" t="s">
        <v>1237</v>
      </c>
      <c r="M138" s="138">
        <v>1</v>
      </c>
      <c r="N138" s="138"/>
      <c r="O138" s="139" t="s">
        <v>1799</v>
      </c>
      <c r="P138" s="138"/>
      <c r="Q138" s="138"/>
      <c r="R138" s="138">
        <v>1116201508265850</v>
      </c>
      <c r="S138" s="138"/>
      <c r="T138" s="138" t="s">
        <v>1260</v>
      </c>
      <c r="U138" s="138">
        <v>1</v>
      </c>
      <c r="V138" s="138" t="s">
        <v>88</v>
      </c>
      <c r="W138" s="139">
        <v>43025</v>
      </c>
      <c r="X138" s="142" t="s">
        <v>1942</v>
      </c>
      <c r="Y138" s="140">
        <v>271</v>
      </c>
      <c r="Z138" s="138" t="s">
        <v>2267</v>
      </c>
      <c r="AA138" s="138"/>
      <c r="AB138" s="138"/>
      <c r="AC138" s="138"/>
      <c r="AD138" s="138"/>
      <c r="AE138" s="138"/>
      <c r="AF138" s="138"/>
      <c r="AG138" s="138"/>
      <c r="AH138" s="138"/>
      <c r="AI138" s="138"/>
      <c r="AJ138" s="141"/>
      <c r="AK138" s="44"/>
      <c r="AL138" s="44"/>
    </row>
    <row r="139" spans="2:38" customFormat="1" x14ac:dyDescent="0.25">
      <c r="B139" s="137">
        <v>83880</v>
      </c>
      <c r="C139" s="138">
        <v>57871</v>
      </c>
      <c r="D139" s="139">
        <v>43008</v>
      </c>
      <c r="E139" s="139">
        <v>43010</v>
      </c>
      <c r="F139" s="138">
        <v>3555543</v>
      </c>
      <c r="G139" s="138" t="s">
        <v>1435</v>
      </c>
      <c r="H139" s="138">
        <v>5817270</v>
      </c>
      <c r="I139" s="138"/>
      <c r="J139" s="138"/>
      <c r="K139" s="138" t="s">
        <v>1247</v>
      </c>
      <c r="L139" s="138" t="s">
        <v>1237</v>
      </c>
      <c r="M139" s="138">
        <v>4</v>
      </c>
      <c r="N139" s="138"/>
      <c r="O139" s="139" t="s">
        <v>1799</v>
      </c>
      <c r="P139" s="138"/>
      <c r="Q139" s="138"/>
      <c r="R139" s="138">
        <v>1113341508265830</v>
      </c>
      <c r="S139" s="138"/>
      <c r="T139" s="138" t="s">
        <v>1260</v>
      </c>
      <c r="U139" s="138">
        <v>1</v>
      </c>
      <c r="V139" s="138" t="s">
        <v>59</v>
      </c>
      <c r="W139" s="139">
        <v>43025</v>
      </c>
      <c r="X139" s="142" t="s">
        <v>1943</v>
      </c>
      <c r="Y139" s="140">
        <v>109</v>
      </c>
      <c r="Z139" s="138" t="s">
        <v>2264</v>
      </c>
      <c r="AA139" s="138"/>
      <c r="AB139" s="138"/>
      <c r="AC139" s="138"/>
      <c r="AD139" s="138"/>
      <c r="AE139" s="138"/>
      <c r="AF139" s="138"/>
      <c r="AG139" s="138"/>
      <c r="AH139" s="138"/>
      <c r="AI139" s="138"/>
      <c r="AJ139" s="141"/>
      <c r="AK139" s="44"/>
      <c r="AL139" s="44"/>
    </row>
    <row r="140" spans="2:38" customFormat="1" x14ac:dyDescent="0.25">
      <c r="B140" s="137">
        <v>83881</v>
      </c>
      <c r="C140" s="138">
        <v>57879</v>
      </c>
      <c r="D140" s="139">
        <v>43010</v>
      </c>
      <c r="E140" s="139">
        <v>43011</v>
      </c>
      <c r="F140" s="138">
        <v>32540851</v>
      </c>
      <c r="G140" s="138" t="s">
        <v>1300</v>
      </c>
      <c r="H140" s="138">
        <v>2691933</v>
      </c>
      <c r="I140" s="138">
        <v>3146212998</v>
      </c>
      <c r="J140" s="138"/>
      <c r="K140" s="138" t="s">
        <v>1247</v>
      </c>
      <c r="L140" s="138" t="s">
        <v>101</v>
      </c>
      <c r="M140" s="138">
        <v>3</v>
      </c>
      <c r="N140" s="138" t="s">
        <v>1756</v>
      </c>
      <c r="O140" s="139" t="s">
        <v>1799</v>
      </c>
      <c r="P140" s="138"/>
      <c r="Q140" s="138"/>
      <c r="R140" s="138">
        <v>1122231508265880</v>
      </c>
      <c r="S140" s="138"/>
      <c r="T140" s="138" t="s">
        <v>1260</v>
      </c>
      <c r="U140" s="138">
        <v>1</v>
      </c>
      <c r="V140" s="138" t="s">
        <v>93</v>
      </c>
      <c r="W140" s="139">
        <v>43025</v>
      </c>
      <c r="X140" s="142" t="s">
        <v>1944</v>
      </c>
      <c r="Y140" s="140">
        <v>147</v>
      </c>
      <c r="Z140" s="138" t="s">
        <v>2263</v>
      </c>
      <c r="AA140" s="138"/>
      <c r="AB140" s="138"/>
      <c r="AC140" s="138"/>
      <c r="AD140" s="138"/>
      <c r="AE140" s="138"/>
      <c r="AF140" s="138"/>
      <c r="AG140" s="138"/>
      <c r="AH140" s="138"/>
      <c r="AI140" s="138"/>
      <c r="AJ140" s="141"/>
      <c r="AK140" s="44"/>
      <c r="AL140" s="44"/>
    </row>
    <row r="141" spans="2:38" customFormat="1" x14ac:dyDescent="0.25">
      <c r="B141" s="137">
        <v>83882</v>
      </c>
      <c r="C141" s="138">
        <v>57882</v>
      </c>
      <c r="D141" s="139">
        <v>43010</v>
      </c>
      <c r="E141" s="139">
        <v>43013</v>
      </c>
      <c r="F141" s="138" t="s">
        <v>1313</v>
      </c>
      <c r="G141" s="138" t="s">
        <v>1436</v>
      </c>
      <c r="H141" s="138">
        <v>2358708</v>
      </c>
      <c r="I141" s="138"/>
      <c r="J141" s="138"/>
      <c r="K141" s="138" t="s">
        <v>1247</v>
      </c>
      <c r="L141" s="138" t="s">
        <v>104</v>
      </c>
      <c r="M141" s="138">
        <v>6</v>
      </c>
      <c r="N141" s="138"/>
      <c r="O141" s="139" t="s">
        <v>1799</v>
      </c>
      <c r="P141" s="138" t="s">
        <v>79</v>
      </c>
      <c r="Q141" s="138"/>
      <c r="R141" s="138">
        <v>1127281508265910</v>
      </c>
      <c r="S141" s="138"/>
      <c r="T141" s="138" t="s">
        <v>1260</v>
      </c>
      <c r="U141" s="138">
        <v>1</v>
      </c>
      <c r="V141" s="138" t="s">
        <v>86</v>
      </c>
      <c r="W141" s="139">
        <v>43025</v>
      </c>
      <c r="X141" s="142" t="s">
        <v>1945</v>
      </c>
      <c r="Y141" s="140">
        <v>212</v>
      </c>
      <c r="Z141" s="138" t="s">
        <v>1261</v>
      </c>
      <c r="AA141" s="138" t="s">
        <v>935</v>
      </c>
      <c r="AB141" s="138"/>
      <c r="AC141" s="138" t="s">
        <v>79</v>
      </c>
      <c r="AD141" s="138"/>
      <c r="AE141" s="138" t="s">
        <v>935</v>
      </c>
      <c r="AF141" s="138"/>
      <c r="AG141" s="138" t="s">
        <v>935</v>
      </c>
      <c r="AH141" s="138"/>
      <c r="AI141" s="138"/>
      <c r="AJ141" s="141"/>
      <c r="AK141" s="44"/>
      <c r="AL141" s="44"/>
    </row>
    <row r="142" spans="2:38" customFormat="1" x14ac:dyDescent="0.25">
      <c r="B142" s="137">
        <v>83883</v>
      </c>
      <c r="C142" s="138">
        <v>57883</v>
      </c>
      <c r="D142" s="139">
        <v>43010</v>
      </c>
      <c r="E142" s="139">
        <v>43010</v>
      </c>
      <c r="F142" s="138">
        <v>21348160</v>
      </c>
      <c r="G142" s="138" t="s">
        <v>1437</v>
      </c>
      <c r="H142" s="138">
        <v>2350636</v>
      </c>
      <c r="I142" s="138">
        <v>2651758</v>
      </c>
      <c r="J142" s="138"/>
      <c r="K142" s="138" t="s">
        <v>1247</v>
      </c>
      <c r="L142" s="138" t="s">
        <v>1169</v>
      </c>
      <c r="M142" s="138">
        <v>6</v>
      </c>
      <c r="N142" s="138"/>
      <c r="O142" s="139" t="s">
        <v>1799</v>
      </c>
      <c r="P142" s="138"/>
      <c r="Q142" s="138"/>
      <c r="R142" s="138">
        <v>1143751508265990</v>
      </c>
      <c r="S142" s="138"/>
      <c r="T142" s="138" t="s">
        <v>1260</v>
      </c>
      <c r="U142" s="138">
        <v>1</v>
      </c>
      <c r="V142" s="138" t="s">
        <v>59</v>
      </c>
      <c r="W142" s="139">
        <v>43025</v>
      </c>
      <c r="X142" s="142" t="s">
        <v>1946</v>
      </c>
      <c r="Y142" s="140">
        <v>137</v>
      </c>
      <c r="Z142" s="138" t="s">
        <v>2264</v>
      </c>
      <c r="AA142" s="138"/>
      <c r="AB142" s="138"/>
      <c r="AC142" s="138"/>
      <c r="AD142" s="138"/>
      <c r="AE142" s="138"/>
      <c r="AF142" s="138"/>
      <c r="AG142" s="138"/>
      <c r="AH142" s="138"/>
      <c r="AI142" s="138"/>
      <c r="AJ142" s="141"/>
      <c r="AK142" s="44"/>
      <c r="AL142" s="44"/>
    </row>
    <row r="143" spans="2:38" customFormat="1" x14ac:dyDescent="0.25">
      <c r="B143" s="137">
        <v>83884</v>
      </c>
      <c r="C143" s="138">
        <v>57891</v>
      </c>
      <c r="D143" s="139">
        <v>43010</v>
      </c>
      <c r="E143" s="139">
        <v>43010</v>
      </c>
      <c r="F143" s="138" t="s">
        <v>1313</v>
      </c>
      <c r="G143" s="138" t="s">
        <v>1438</v>
      </c>
      <c r="H143" s="138">
        <v>3126236589</v>
      </c>
      <c r="I143" s="138"/>
      <c r="J143" s="138"/>
      <c r="K143" s="138" t="s">
        <v>1247</v>
      </c>
      <c r="L143" s="138" t="s">
        <v>110</v>
      </c>
      <c r="M143" s="138">
        <v>9</v>
      </c>
      <c r="N143" s="138"/>
      <c r="O143" s="139" t="s">
        <v>1799</v>
      </c>
      <c r="P143" s="138"/>
      <c r="Q143" s="138"/>
      <c r="R143" s="138">
        <v>1148011508266020</v>
      </c>
      <c r="S143" s="138"/>
      <c r="T143" s="138" t="s">
        <v>1260</v>
      </c>
      <c r="U143" s="138">
        <v>1</v>
      </c>
      <c r="V143" s="138" t="s">
        <v>59</v>
      </c>
      <c r="W143" s="139">
        <v>43025</v>
      </c>
      <c r="X143" s="142" t="s">
        <v>1947</v>
      </c>
      <c r="Y143" s="140">
        <v>127</v>
      </c>
      <c r="Z143" s="138" t="s">
        <v>2265</v>
      </c>
      <c r="AA143" s="138"/>
      <c r="AB143" s="138"/>
      <c r="AC143" s="138"/>
      <c r="AD143" s="138"/>
      <c r="AE143" s="138"/>
      <c r="AF143" s="138"/>
      <c r="AG143" s="138"/>
      <c r="AH143" s="138"/>
      <c r="AI143" s="138"/>
      <c r="AJ143" s="141"/>
      <c r="AK143" s="44"/>
      <c r="AL143" s="44"/>
    </row>
    <row r="144" spans="2:38" customFormat="1" x14ac:dyDescent="0.25">
      <c r="B144" s="137">
        <v>83885</v>
      </c>
      <c r="C144" s="138">
        <v>57894</v>
      </c>
      <c r="D144" s="139">
        <v>43010</v>
      </c>
      <c r="E144" s="139">
        <v>43013</v>
      </c>
      <c r="F144" s="138">
        <v>43621255</v>
      </c>
      <c r="G144" s="138" t="s">
        <v>1439</v>
      </c>
      <c r="H144" s="138">
        <v>5856927</v>
      </c>
      <c r="I144" s="138"/>
      <c r="J144" s="138"/>
      <c r="K144" s="138" t="s">
        <v>1247</v>
      </c>
      <c r="L144" s="138" t="s">
        <v>103</v>
      </c>
      <c r="M144" s="138">
        <v>1</v>
      </c>
      <c r="N144" s="138"/>
      <c r="O144" s="139" t="s">
        <v>1799</v>
      </c>
      <c r="P144" s="138"/>
      <c r="Q144" s="138"/>
      <c r="R144" s="138">
        <v>1152191508266040</v>
      </c>
      <c r="S144" s="138"/>
      <c r="T144" s="138" t="s">
        <v>1260</v>
      </c>
      <c r="U144" s="138">
        <v>1</v>
      </c>
      <c r="V144" s="138" t="s">
        <v>88</v>
      </c>
      <c r="W144" s="139">
        <v>43025</v>
      </c>
      <c r="X144" s="142" t="s">
        <v>1948</v>
      </c>
      <c r="Y144" s="140">
        <v>111</v>
      </c>
      <c r="Z144" s="138" t="s">
        <v>2266</v>
      </c>
      <c r="AA144" s="138"/>
      <c r="AB144" s="138"/>
      <c r="AC144" s="138"/>
      <c r="AD144" s="138"/>
      <c r="AE144" s="138"/>
      <c r="AF144" s="138"/>
      <c r="AG144" s="138"/>
      <c r="AH144" s="138"/>
      <c r="AI144" s="138"/>
      <c r="AJ144" s="141"/>
      <c r="AK144" s="44"/>
      <c r="AL144" s="44"/>
    </row>
    <row r="145" spans="2:38" customFormat="1" x14ac:dyDescent="0.25">
      <c r="B145" s="137">
        <v>83886</v>
      </c>
      <c r="C145" s="138">
        <v>57897</v>
      </c>
      <c r="D145" s="139">
        <v>43010</v>
      </c>
      <c r="E145" s="139">
        <v>43011</v>
      </c>
      <c r="F145" s="138">
        <v>43048817</v>
      </c>
      <c r="G145" s="138" t="s">
        <v>1440</v>
      </c>
      <c r="H145" s="138">
        <v>4991867</v>
      </c>
      <c r="I145" s="138">
        <v>3135388127</v>
      </c>
      <c r="J145" s="138"/>
      <c r="K145" s="138" t="s">
        <v>1247</v>
      </c>
      <c r="L145" s="138" t="s">
        <v>110</v>
      </c>
      <c r="M145" s="138">
        <v>9</v>
      </c>
      <c r="N145" s="138"/>
      <c r="O145" s="139" t="s">
        <v>1799</v>
      </c>
      <c r="P145" s="138" t="s">
        <v>79</v>
      </c>
      <c r="Q145" s="138"/>
      <c r="R145" s="138">
        <v>1151181508266030</v>
      </c>
      <c r="S145" s="138"/>
      <c r="T145" s="138" t="s">
        <v>1260</v>
      </c>
      <c r="U145" s="138">
        <v>1</v>
      </c>
      <c r="V145" s="138" t="s">
        <v>86</v>
      </c>
      <c r="W145" s="139">
        <v>43025</v>
      </c>
      <c r="X145" s="142" t="s">
        <v>1949</v>
      </c>
      <c r="Y145" s="140">
        <v>233</v>
      </c>
      <c r="Z145" s="138" t="s">
        <v>2263</v>
      </c>
      <c r="AA145" s="138" t="s">
        <v>935</v>
      </c>
      <c r="AB145" s="138"/>
      <c r="AC145" s="138" t="s">
        <v>79</v>
      </c>
      <c r="AD145" s="138"/>
      <c r="AE145" s="138" t="s">
        <v>935</v>
      </c>
      <c r="AF145" s="138"/>
      <c r="AG145" s="138" t="s">
        <v>935</v>
      </c>
      <c r="AH145" s="138"/>
      <c r="AI145" s="138" t="s">
        <v>2302</v>
      </c>
      <c r="AJ145" s="141"/>
      <c r="AK145" s="44"/>
      <c r="AL145" s="44"/>
    </row>
    <row r="146" spans="2:38" customFormat="1" x14ac:dyDescent="0.25">
      <c r="B146" s="137">
        <v>83887</v>
      </c>
      <c r="C146" s="138">
        <v>57898</v>
      </c>
      <c r="D146" s="139">
        <v>43010</v>
      </c>
      <c r="E146" s="139">
        <v>43011</v>
      </c>
      <c r="F146" s="138">
        <v>43043436</v>
      </c>
      <c r="G146" s="138" t="s">
        <v>1441</v>
      </c>
      <c r="H146" s="138">
        <v>5035018</v>
      </c>
      <c r="I146" s="138"/>
      <c r="J146" s="138"/>
      <c r="K146" s="138" t="s">
        <v>1247</v>
      </c>
      <c r="L146" s="138" t="s">
        <v>102</v>
      </c>
      <c r="M146" s="138">
        <v>6</v>
      </c>
      <c r="N146" s="138"/>
      <c r="O146" s="139" t="s">
        <v>1799</v>
      </c>
      <c r="P146" s="138"/>
      <c r="Q146" s="138"/>
      <c r="R146" s="138">
        <v>1005711508266080</v>
      </c>
      <c r="S146" s="138"/>
      <c r="T146" s="138" t="s">
        <v>1260</v>
      </c>
      <c r="U146" s="138">
        <v>1</v>
      </c>
      <c r="V146" s="138" t="s">
        <v>59</v>
      </c>
      <c r="W146" s="139">
        <v>43025</v>
      </c>
      <c r="X146" s="142" t="s">
        <v>1950</v>
      </c>
      <c r="Y146" s="140">
        <v>68</v>
      </c>
      <c r="Z146" s="138" t="s">
        <v>2264</v>
      </c>
      <c r="AA146" s="138"/>
      <c r="AB146" s="138"/>
      <c r="AC146" s="138"/>
      <c r="AD146" s="138"/>
      <c r="AE146" s="138"/>
      <c r="AF146" s="138"/>
      <c r="AG146" s="138"/>
      <c r="AH146" s="138"/>
      <c r="AI146" s="138"/>
      <c r="AJ146" s="141"/>
      <c r="AK146" s="44"/>
      <c r="AL146" s="44"/>
    </row>
    <row r="147" spans="2:38" customFormat="1" x14ac:dyDescent="0.25">
      <c r="B147" s="137">
        <v>83888</v>
      </c>
      <c r="C147" s="138">
        <v>57902</v>
      </c>
      <c r="D147" s="139">
        <v>43010</v>
      </c>
      <c r="E147" s="139">
        <v>43018</v>
      </c>
      <c r="F147" s="138" t="s">
        <v>1313</v>
      </c>
      <c r="G147" s="138" t="s">
        <v>1442</v>
      </c>
      <c r="H147" s="138">
        <v>5888494</v>
      </c>
      <c r="I147" s="138"/>
      <c r="J147" s="138"/>
      <c r="K147" s="138" t="s">
        <v>1247</v>
      </c>
      <c r="L147" s="138" t="s">
        <v>102</v>
      </c>
      <c r="M147" s="138">
        <v>2</v>
      </c>
      <c r="N147" s="138"/>
      <c r="O147" s="139" t="s">
        <v>1799</v>
      </c>
      <c r="P147" s="138" t="s">
        <v>79</v>
      </c>
      <c r="Q147" s="138"/>
      <c r="R147" s="138">
        <v>1016911508266140</v>
      </c>
      <c r="S147" s="138"/>
      <c r="T147" s="138" t="s">
        <v>1260</v>
      </c>
      <c r="U147" s="138">
        <v>1</v>
      </c>
      <c r="V147" s="138" t="s">
        <v>86</v>
      </c>
      <c r="W147" s="139">
        <v>43025</v>
      </c>
      <c r="X147" s="142" t="s">
        <v>1951</v>
      </c>
      <c r="Y147" s="140">
        <v>261</v>
      </c>
      <c r="Z147" s="138" t="s">
        <v>2267</v>
      </c>
      <c r="AA147" s="138" t="s">
        <v>935</v>
      </c>
      <c r="AB147" s="138"/>
      <c r="AC147" s="138" t="s">
        <v>79</v>
      </c>
      <c r="AD147" s="138"/>
      <c r="AE147" s="138" t="s">
        <v>935</v>
      </c>
      <c r="AF147" s="138"/>
      <c r="AG147" s="138" t="s">
        <v>937</v>
      </c>
      <c r="AH147" s="138"/>
      <c r="AI147" s="138" t="s">
        <v>2291</v>
      </c>
      <c r="AJ147" s="141"/>
      <c r="AK147" s="44"/>
      <c r="AL147" s="44"/>
    </row>
    <row r="148" spans="2:38" customFormat="1" x14ac:dyDescent="0.25">
      <c r="B148" s="137">
        <v>83889</v>
      </c>
      <c r="C148" s="138">
        <v>57903</v>
      </c>
      <c r="D148" s="139">
        <v>43010</v>
      </c>
      <c r="E148" s="139">
        <v>43013</v>
      </c>
      <c r="F148" s="138">
        <v>32511235</v>
      </c>
      <c r="G148" s="138" t="s">
        <v>1443</v>
      </c>
      <c r="H148" s="138">
        <v>2524758</v>
      </c>
      <c r="I148" s="138"/>
      <c r="J148" s="138"/>
      <c r="K148" s="138" t="s">
        <v>1247</v>
      </c>
      <c r="L148" s="138" t="s">
        <v>102</v>
      </c>
      <c r="M148" s="138">
        <v>4</v>
      </c>
      <c r="N148" s="138"/>
      <c r="O148" s="139" t="s">
        <v>1799</v>
      </c>
      <c r="P148" s="138" t="s">
        <v>79</v>
      </c>
      <c r="Q148" s="138"/>
      <c r="R148" s="138">
        <v>1013851508266130</v>
      </c>
      <c r="S148" s="138"/>
      <c r="T148" s="138" t="s">
        <v>1260</v>
      </c>
      <c r="U148" s="138">
        <v>1</v>
      </c>
      <c r="V148" s="138" t="s">
        <v>86</v>
      </c>
      <c r="W148" s="139">
        <v>43025</v>
      </c>
      <c r="X148" s="142" t="s">
        <v>1952</v>
      </c>
      <c r="Y148" s="140">
        <v>105</v>
      </c>
      <c r="Z148" s="138" t="s">
        <v>1261</v>
      </c>
      <c r="AA148" s="138" t="s">
        <v>935</v>
      </c>
      <c r="AB148" s="138"/>
      <c r="AC148" s="138" t="s">
        <v>79</v>
      </c>
      <c r="AD148" s="138"/>
      <c r="AE148" s="138" t="s">
        <v>937</v>
      </c>
      <c r="AF148" s="138"/>
      <c r="AG148" s="138" t="s">
        <v>935</v>
      </c>
      <c r="AH148" s="138"/>
      <c r="AI148" s="138"/>
      <c r="AJ148" s="141"/>
      <c r="AK148" s="44"/>
      <c r="AL148" s="44"/>
    </row>
    <row r="149" spans="2:38" customFormat="1" x14ac:dyDescent="0.25">
      <c r="B149" s="137">
        <v>83890</v>
      </c>
      <c r="C149" s="138">
        <v>57904</v>
      </c>
      <c r="D149" s="139">
        <v>43010</v>
      </c>
      <c r="E149" s="139">
        <v>43013</v>
      </c>
      <c r="F149" s="138">
        <v>42972461</v>
      </c>
      <c r="G149" s="138" t="s">
        <v>1444</v>
      </c>
      <c r="H149" s="138">
        <v>3766145</v>
      </c>
      <c r="I149" s="138">
        <v>3142665811</v>
      </c>
      <c r="J149" s="138"/>
      <c r="K149" s="138" t="s">
        <v>1247</v>
      </c>
      <c r="L149" s="138" t="s">
        <v>101</v>
      </c>
      <c r="M149" s="138">
        <v>6</v>
      </c>
      <c r="N149" s="138" t="s">
        <v>1757</v>
      </c>
      <c r="O149" s="139" t="s">
        <v>1799</v>
      </c>
      <c r="P149" s="138"/>
      <c r="Q149" s="138"/>
      <c r="R149" s="138">
        <v>1026611508266190</v>
      </c>
      <c r="S149" s="138"/>
      <c r="T149" s="138" t="s">
        <v>1260</v>
      </c>
      <c r="U149" s="138">
        <v>1</v>
      </c>
      <c r="V149" s="138" t="s">
        <v>88</v>
      </c>
      <c r="W149" s="139">
        <v>43025</v>
      </c>
      <c r="X149" s="142" t="s">
        <v>1953</v>
      </c>
      <c r="Y149" s="140">
        <v>340</v>
      </c>
      <c r="Z149" s="138" t="s">
        <v>2264</v>
      </c>
      <c r="AA149" s="138"/>
      <c r="AB149" s="138"/>
      <c r="AC149" s="138"/>
      <c r="AD149" s="138"/>
      <c r="AE149" s="138"/>
      <c r="AF149" s="138"/>
      <c r="AG149" s="138"/>
      <c r="AH149" s="138"/>
      <c r="AI149" s="138"/>
      <c r="AJ149" s="141"/>
      <c r="AK149" s="44"/>
      <c r="AL149" s="44"/>
    </row>
    <row r="150" spans="2:38" customFormat="1" x14ac:dyDescent="0.25">
      <c r="B150" s="137">
        <v>83891</v>
      </c>
      <c r="C150" s="138">
        <v>57911</v>
      </c>
      <c r="D150" s="139">
        <v>43010</v>
      </c>
      <c r="E150" s="139">
        <v>43017</v>
      </c>
      <c r="F150" s="138">
        <v>16053189</v>
      </c>
      <c r="G150" s="138" t="s">
        <v>1445</v>
      </c>
      <c r="H150" s="138">
        <v>2559976</v>
      </c>
      <c r="I150" s="138">
        <v>3127277037</v>
      </c>
      <c r="J150" s="138"/>
      <c r="K150" s="138" t="s">
        <v>1247</v>
      </c>
      <c r="L150" s="138" t="s">
        <v>102</v>
      </c>
      <c r="M150" s="138">
        <v>6</v>
      </c>
      <c r="N150" s="138"/>
      <c r="O150" s="139" t="s">
        <v>1799</v>
      </c>
      <c r="P150" s="138"/>
      <c r="Q150" s="138"/>
      <c r="R150" s="138">
        <v>102135150826</v>
      </c>
      <c r="S150" s="138"/>
      <c r="T150" s="138" t="s">
        <v>1260</v>
      </c>
      <c r="U150" s="138">
        <v>1</v>
      </c>
      <c r="V150" s="138" t="s">
        <v>93</v>
      </c>
      <c r="W150" s="139">
        <v>43025</v>
      </c>
      <c r="X150" s="142" t="s">
        <v>1954</v>
      </c>
      <c r="Y150" s="140">
        <v>315</v>
      </c>
      <c r="Z150" s="138" t="s">
        <v>2265</v>
      </c>
      <c r="AA150" s="138"/>
      <c r="AB150" s="138"/>
      <c r="AC150" s="138"/>
      <c r="AD150" s="138"/>
      <c r="AE150" s="138"/>
      <c r="AF150" s="138"/>
      <c r="AG150" s="138"/>
      <c r="AH150" s="138"/>
      <c r="AI150" s="138"/>
      <c r="AJ150" s="141"/>
      <c r="AK150" s="44"/>
      <c r="AL150" s="44"/>
    </row>
    <row r="151" spans="2:38" customFormat="1" x14ac:dyDescent="0.25">
      <c r="B151" s="137">
        <v>83892</v>
      </c>
      <c r="C151" s="138">
        <v>57912</v>
      </c>
      <c r="D151" s="139">
        <v>43010</v>
      </c>
      <c r="E151" s="139">
        <v>43015</v>
      </c>
      <c r="F151" s="138" t="s">
        <v>1313</v>
      </c>
      <c r="G151" s="138" t="s">
        <v>1446</v>
      </c>
      <c r="H151" s="138">
        <v>4114647</v>
      </c>
      <c r="I151" s="138">
        <v>104</v>
      </c>
      <c r="J151" s="138"/>
      <c r="K151" s="138" t="s">
        <v>1247</v>
      </c>
      <c r="L151" s="138" t="s">
        <v>1239</v>
      </c>
      <c r="M151" s="138">
        <v>4</v>
      </c>
      <c r="N151" s="138"/>
      <c r="O151" s="139" t="s">
        <v>1799</v>
      </c>
      <c r="P151" s="138"/>
      <c r="Q151" s="138"/>
      <c r="R151" s="138">
        <v>1019181508266150</v>
      </c>
      <c r="S151" s="138"/>
      <c r="T151" s="138" t="s">
        <v>1260</v>
      </c>
      <c r="U151" s="138">
        <v>1</v>
      </c>
      <c r="V151" s="138" t="s">
        <v>93</v>
      </c>
      <c r="W151" s="139">
        <v>43025</v>
      </c>
      <c r="X151" s="142" t="s">
        <v>1955</v>
      </c>
      <c r="Y151" s="140">
        <v>119</v>
      </c>
      <c r="Z151" s="138" t="s">
        <v>2266</v>
      </c>
      <c r="AA151" s="138"/>
      <c r="AB151" s="138"/>
      <c r="AC151" s="138"/>
      <c r="AD151" s="138"/>
      <c r="AE151" s="138"/>
      <c r="AF151" s="138"/>
      <c r="AG151" s="138"/>
      <c r="AH151" s="138"/>
      <c r="AI151" s="138"/>
      <c r="AJ151" s="141"/>
      <c r="AK151" s="44"/>
      <c r="AL151" s="44"/>
    </row>
    <row r="152" spans="2:38" customFormat="1" x14ac:dyDescent="0.25">
      <c r="B152" s="137">
        <v>83893</v>
      </c>
      <c r="C152" s="138">
        <v>57916</v>
      </c>
      <c r="D152" s="139">
        <v>43010</v>
      </c>
      <c r="E152" s="139">
        <v>43011</v>
      </c>
      <c r="F152" s="138">
        <v>98497626</v>
      </c>
      <c r="G152" s="138" t="s">
        <v>1447</v>
      </c>
      <c r="H152" s="138">
        <v>2344888</v>
      </c>
      <c r="I152" s="138"/>
      <c r="J152" s="138"/>
      <c r="K152" s="138" t="s">
        <v>1247</v>
      </c>
      <c r="L152" s="138" t="s">
        <v>1169</v>
      </c>
      <c r="M152" s="138">
        <v>4</v>
      </c>
      <c r="N152" s="138"/>
      <c r="O152" s="139" t="s">
        <v>1799</v>
      </c>
      <c r="P152" s="138"/>
      <c r="Q152" s="138"/>
      <c r="R152" s="138">
        <v>1038001508266260</v>
      </c>
      <c r="S152" s="138"/>
      <c r="T152" s="138" t="s">
        <v>1260</v>
      </c>
      <c r="U152" s="138">
        <v>1</v>
      </c>
      <c r="V152" s="138" t="s">
        <v>93</v>
      </c>
      <c r="W152" s="139">
        <v>43025</v>
      </c>
      <c r="X152" s="142" t="s">
        <v>1956</v>
      </c>
      <c r="Y152" s="140">
        <v>67</v>
      </c>
      <c r="Z152" s="138" t="s">
        <v>1261</v>
      </c>
      <c r="AA152" s="138"/>
      <c r="AB152" s="138"/>
      <c r="AC152" s="138"/>
      <c r="AD152" s="138"/>
      <c r="AE152" s="138"/>
      <c r="AF152" s="138"/>
      <c r="AG152" s="138"/>
      <c r="AH152" s="138"/>
      <c r="AI152" s="138"/>
      <c r="AJ152" s="141"/>
      <c r="AK152" s="44"/>
      <c r="AL152" s="44"/>
    </row>
    <row r="153" spans="2:38" customFormat="1" x14ac:dyDescent="0.25">
      <c r="B153" s="137">
        <v>83894</v>
      </c>
      <c r="C153" s="138">
        <v>57917</v>
      </c>
      <c r="D153" s="139">
        <v>43010</v>
      </c>
      <c r="E153" s="139">
        <v>43018</v>
      </c>
      <c r="F153" s="138">
        <v>71709225</v>
      </c>
      <c r="G153" s="138" t="s">
        <v>1448</v>
      </c>
      <c r="H153" s="138">
        <v>4364100</v>
      </c>
      <c r="I153" s="138"/>
      <c r="J153" s="138"/>
      <c r="K153" s="138" t="s">
        <v>1247</v>
      </c>
      <c r="L153" s="138" t="s">
        <v>101</v>
      </c>
      <c r="M153" s="138">
        <v>2</v>
      </c>
      <c r="N153" s="138" t="s">
        <v>1173</v>
      </c>
      <c r="O153" s="139" t="s">
        <v>1799</v>
      </c>
      <c r="P153" s="138"/>
      <c r="Q153" s="138"/>
      <c r="R153" s="138">
        <v>1045491508266300</v>
      </c>
      <c r="S153" s="138"/>
      <c r="T153" s="138" t="s">
        <v>1260</v>
      </c>
      <c r="U153" s="138">
        <v>1</v>
      </c>
      <c r="V153" s="138" t="s">
        <v>1173</v>
      </c>
      <c r="W153" s="139">
        <v>43025</v>
      </c>
      <c r="X153" s="142" t="s">
        <v>1957</v>
      </c>
      <c r="Y153" s="140">
        <v>108</v>
      </c>
      <c r="Z153" s="138" t="s">
        <v>2266</v>
      </c>
      <c r="AA153" s="138"/>
      <c r="AB153" s="138"/>
      <c r="AC153" s="138"/>
      <c r="AD153" s="138"/>
      <c r="AE153" s="138"/>
      <c r="AF153" s="138"/>
      <c r="AG153" s="138"/>
      <c r="AH153" s="138"/>
      <c r="AI153" s="138"/>
      <c r="AJ153" s="141"/>
      <c r="AK153" s="44"/>
      <c r="AL153" s="44"/>
    </row>
    <row r="154" spans="2:38" customFormat="1" x14ac:dyDescent="0.25">
      <c r="B154" s="137">
        <v>83895</v>
      </c>
      <c r="C154" s="138">
        <v>57919</v>
      </c>
      <c r="D154" s="139">
        <v>43010</v>
      </c>
      <c r="E154" s="139">
        <v>43017</v>
      </c>
      <c r="F154" s="138">
        <v>43533185</v>
      </c>
      <c r="G154" s="138" t="s">
        <v>1449</v>
      </c>
      <c r="H154" s="138">
        <v>3439990</v>
      </c>
      <c r="I154" s="138">
        <v>3136376849</v>
      </c>
      <c r="J154" s="138"/>
      <c r="K154" s="138" t="s">
        <v>1247</v>
      </c>
      <c r="L154" s="138" t="s">
        <v>104</v>
      </c>
      <c r="M154" s="138">
        <v>6</v>
      </c>
      <c r="N154" s="138" t="s">
        <v>1758</v>
      </c>
      <c r="O154" s="139" t="s">
        <v>1799</v>
      </c>
      <c r="P154" s="138"/>
      <c r="Q154" s="138"/>
      <c r="R154" s="138">
        <v>1039551508266270</v>
      </c>
      <c r="S154" s="138"/>
      <c r="T154" s="138" t="s">
        <v>1260</v>
      </c>
      <c r="U154" s="138">
        <v>1</v>
      </c>
      <c r="V154" s="138" t="s">
        <v>59</v>
      </c>
      <c r="W154" s="139">
        <v>43025</v>
      </c>
      <c r="X154" s="142" t="s">
        <v>1958</v>
      </c>
      <c r="Y154" s="140">
        <v>160</v>
      </c>
      <c r="Z154" s="138" t="s">
        <v>2263</v>
      </c>
      <c r="AA154" s="138"/>
      <c r="AB154" s="138"/>
      <c r="AC154" s="138"/>
      <c r="AD154" s="138"/>
      <c r="AE154" s="138"/>
      <c r="AF154" s="138"/>
      <c r="AG154" s="138"/>
      <c r="AH154" s="138"/>
      <c r="AI154" s="138"/>
      <c r="AJ154" s="141"/>
      <c r="AK154" s="44"/>
      <c r="AL154" s="44"/>
    </row>
    <row r="155" spans="2:38" customFormat="1" x14ac:dyDescent="0.25">
      <c r="B155" s="137">
        <v>83896</v>
      </c>
      <c r="C155" s="138">
        <v>57924</v>
      </c>
      <c r="D155" s="139">
        <v>43011</v>
      </c>
      <c r="E155" s="139">
        <v>43011</v>
      </c>
      <c r="F155" s="138">
        <v>35896638</v>
      </c>
      <c r="G155" s="138" t="s">
        <v>1450</v>
      </c>
      <c r="H155" s="138">
        <v>3012354662</v>
      </c>
      <c r="I155" s="138"/>
      <c r="J155" s="138"/>
      <c r="K155" s="138" t="s">
        <v>1247</v>
      </c>
      <c r="L155" s="138" t="s">
        <v>107</v>
      </c>
      <c r="M155" s="138">
        <v>9</v>
      </c>
      <c r="N155" s="138"/>
      <c r="O155" s="139" t="s">
        <v>1799</v>
      </c>
      <c r="P155" s="138"/>
      <c r="Q155" s="138"/>
      <c r="R155" s="138">
        <v>1045421508266300</v>
      </c>
      <c r="S155" s="138"/>
      <c r="T155" s="138" t="s">
        <v>1260</v>
      </c>
      <c r="U155" s="138">
        <v>1</v>
      </c>
      <c r="V155" s="138" t="s">
        <v>94</v>
      </c>
      <c r="W155" s="139">
        <v>43025</v>
      </c>
      <c r="X155" s="142" t="s">
        <v>1959</v>
      </c>
      <c r="Y155" s="140">
        <v>38</v>
      </c>
      <c r="Z155" s="138" t="s">
        <v>1261</v>
      </c>
      <c r="AA155" s="138"/>
      <c r="AB155" s="138"/>
      <c r="AC155" s="138"/>
      <c r="AD155" s="138"/>
      <c r="AE155" s="138"/>
      <c r="AF155" s="138"/>
      <c r="AG155" s="138"/>
      <c r="AH155" s="138"/>
      <c r="AI155" s="138"/>
      <c r="AJ155" s="141"/>
      <c r="AK155" s="44"/>
      <c r="AL155" s="44"/>
    </row>
    <row r="156" spans="2:38" customFormat="1" x14ac:dyDescent="0.25">
      <c r="B156" s="137">
        <v>83897</v>
      </c>
      <c r="C156" s="138">
        <v>57929</v>
      </c>
      <c r="D156" s="139">
        <v>43011</v>
      </c>
      <c r="E156" s="139">
        <v>43013</v>
      </c>
      <c r="F156" s="138" t="s">
        <v>1313</v>
      </c>
      <c r="G156" s="138" t="s">
        <v>1451</v>
      </c>
      <c r="H156" s="138">
        <v>4965388</v>
      </c>
      <c r="I156" s="138"/>
      <c r="J156" s="138">
        <v>3104762540</v>
      </c>
      <c r="K156" s="138" t="s">
        <v>1247</v>
      </c>
      <c r="L156" s="138" t="s">
        <v>105</v>
      </c>
      <c r="M156" s="138">
        <v>4</v>
      </c>
      <c r="N156" s="138"/>
      <c r="O156" s="139" t="s">
        <v>1799</v>
      </c>
      <c r="P156" s="138" t="s">
        <v>79</v>
      </c>
      <c r="Q156" s="138"/>
      <c r="R156" s="138">
        <v>1125411508266750</v>
      </c>
      <c r="S156" s="138"/>
      <c r="T156" s="138" t="s">
        <v>1260</v>
      </c>
      <c r="U156" s="138">
        <v>1</v>
      </c>
      <c r="V156" s="138" t="s">
        <v>86</v>
      </c>
      <c r="W156" s="139">
        <v>43025</v>
      </c>
      <c r="X156" s="142" t="s">
        <v>1960</v>
      </c>
      <c r="Y156" s="140">
        <v>679</v>
      </c>
      <c r="Z156" s="138" t="s">
        <v>2267</v>
      </c>
      <c r="AA156" s="138" t="s">
        <v>937</v>
      </c>
      <c r="AB156" s="138"/>
      <c r="AC156" s="138" t="s">
        <v>79</v>
      </c>
      <c r="AD156" s="138"/>
      <c r="AE156" s="138" t="s">
        <v>937</v>
      </c>
      <c r="AF156" s="138"/>
      <c r="AG156" s="138" t="s">
        <v>937</v>
      </c>
      <c r="AH156" s="138"/>
      <c r="AI156" s="138" t="s">
        <v>2303</v>
      </c>
      <c r="AJ156" s="141"/>
      <c r="AK156" s="44"/>
      <c r="AL156" s="44"/>
    </row>
    <row r="157" spans="2:38" customFormat="1" x14ac:dyDescent="0.25">
      <c r="B157" s="137">
        <v>83898</v>
      </c>
      <c r="C157" s="138">
        <v>57933</v>
      </c>
      <c r="D157" s="139">
        <v>43011</v>
      </c>
      <c r="E157" s="139">
        <v>43018</v>
      </c>
      <c r="F157" s="138">
        <v>43560158</v>
      </c>
      <c r="G157" s="138" t="s">
        <v>1452</v>
      </c>
      <c r="H157" s="138">
        <v>2178325</v>
      </c>
      <c r="I157" s="138"/>
      <c r="J157" s="138"/>
      <c r="K157" s="138" t="s">
        <v>1247</v>
      </c>
      <c r="L157" s="138" t="s">
        <v>1238</v>
      </c>
      <c r="M157" s="138">
        <v>3</v>
      </c>
      <c r="N157" s="138"/>
      <c r="O157" s="139" t="s">
        <v>1799</v>
      </c>
      <c r="P157" s="138" t="s">
        <v>80</v>
      </c>
      <c r="Q157" s="138" t="s">
        <v>1309</v>
      </c>
      <c r="R157" s="138">
        <v>1052491508266340</v>
      </c>
      <c r="S157" s="138"/>
      <c r="T157" s="138" t="s">
        <v>1260</v>
      </c>
      <c r="U157" s="138">
        <v>1</v>
      </c>
      <c r="V157" s="138" t="s">
        <v>88</v>
      </c>
      <c r="W157" s="139">
        <v>43025</v>
      </c>
      <c r="X157" s="142" t="s">
        <v>1961</v>
      </c>
      <c r="Y157" s="140">
        <v>121</v>
      </c>
      <c r="Z157" s="138" t="s">
        <v>1261</v>
      </c>
      <c r="AA157" s="138"/>
      <c r="AB157" s="138"/>
      <c r="AC157" s="138"/>
      <c r="AD157" s="138"/>
      <c r="AE157" s="138"/>
      <c r="AF157" s="138"/>
      <c r="AG157" s="138"/>
      <c r="AH157" s="138"/>
      <c r="AI157" s="138"/>
      <c r="AJ157" s="141"/>
      <c r="AK157" s="44"/>
      <c r="AL157" s="44"/>
    </row>
    <row r="158" spans="2:38" customFormat="1" x14ac:dyDescent="0.25">
      <c r="B158" s="137">
        <v>83899</v>
      </c>
      <c r="C158" s="138">
        <v>57938</v>
      </c>
      <c r="D158" s="139">
        <v>43011</v>
      </c>
      <c r="E158" s="139">
        <v>43018</v>
      </c>
      <c r="F158" s="138" t="s">
        <v>1313</v>
      </c>
      <c r="G158" s="138" t="s">
        <v>1453</v>
      </c>
      <c r="H158" s="138">
        <v>3178107771</v>
      </c>
      <c r="I158" s="138"/>
      <c r="J158" s="138"/>
      <c r="K158" s="138" t="s">
        <v>1247</v>
      </c>
      <c r="L158" s="138" t="s">
        <v>101</v>
      </c>
      <c r="M158" s="138">
        <v>1</v>
      </c>
      <c r="N158" s="138" t="s">
        <v>1759</v>
      </c>
      <c r="O158" s="139" t="s">
        <v>1799</v>
      </c>
      <c r="P158" s="138"/>
      <c r="Q158" s="138"/>
      <c r="R158" s="138">
        <v>1063411508266400</v>
      </c>
      <c r="S158" s="138"/>
      <c r="T158" s="138" t="s">
        <v>1260</v>
      </c>
      <c r="U158" s="138">
        <v>1</v>
      </c>
      <c r="V158" s="138" t="s">
        <v>88</v>
      </c>
      <c r="W158" s="139">
        <v>43025</v>
      </c>
      <c r="X158" s="142" t="s">
        <v>1962</v>
      </c>
      <c r="Y158" s="140">
        <v>354</v>
      </c>
      <c r="Z158" s="138" t="s">
        <v>2266</v>
      </c>
      <c r="AA158" s="138"/>
      <c r="AB158" s="138"/>
      <c r="AC158" s="138"/>
      <c r="AD158" s="138"/>
      <c r="AE158" s="138"/>
      <c r="AF158" s="138"/>
      <c r="AG158" s="138"/>
      <c r="AH158" s="138"/>
      <c r="AI158" s="138"/>
      <c r="AJ158" s="141"/>
      <c r="AK158" s="44"/>
      <c r="AL158" s="44"/>
    </row>
    <row r="159" spans="2:38" customFormat="1" x14ac:dyDescent="0.25">
      <c r="B159" s="137">
        <v>83900</v>
      </c>
      <c r="C159" s="138">
        <v>57940</v>
      </c>
      <c r="D159" s="139">
        <v>43011</v>
      </c>
      <c r="E159" s="139">
        <v>43013</v>
      </c>
      <c r="F159" s="138">
        <v>98621167</v>
      </c>
      <c r="G159" s="138" t="s">
        <v>1306</v>
      </c>
      <c r="H159" s="138">
        <v>3454703</v>
      </c>
      <c r="I159" s="138">
        <v>3128696381</v>
      </c>
      <c r="J159" s="138"/>
      <c r="K159" s="138" t="s">
        <v>1247</v>
      </c>
      <c r="L159" s="138" t="s">
        <v>105</v>
      </c>
      <c r="M159" s="138">
        <v>6</v>
      </c>
      <c r="N159" s="138" t="s">
        <v>1760</v>
      </c>
      <c r="O159" s="139" t="s">
        <v>1799</v>
      </c>
      <c r="P159" s="138" t="s">
        <v>79</v>
      </c>
      <c r="Q159" s="138"/>
      <c r="R159" s="138">
        <v>1078261508266490</v>
      </c>
      <c r="S159" s="138"/>
      <c r="T159" s="138" t="s">
        <v>1260</v>
      </c>
      <c r="U159" s="138">
        <v>1</v>
      </c>
      <c r="V159" s="138" t="s">
        <v>86</v>
      </c>
      <c r="W159" s="139">
        <v>43025</v>
      </c>
      <c r="X159" s="142" t="s">
        <v>1963</v>
      </c>
      <c r="Y159" s="140">
        <v>190</v>
      </c>
      <c r="Z159" s="138" t="s">
        <v>2263</v>
      </c>
      <c r="AA159" s="138" t="s">
        <v>935</v>
      </c>
      <c r="AB159" s="138"/>
      <c r="AC159" s="138" t="s">
        <v>79</v>
      </c>
      <c r="AD159" s="138"/>
      <c r="AE159" s="138" t="s">
        <v>935</v>
      </c>
      <c r="AF159" s="138"/>
      <c r="AG159" s="138" t="s">
        <v>937</v>
      </c>
      <c r="AH159" s="138"/>
      <c r="AI159" s="138"/>
      <c r="AJ159" s="141"/>
      <c r="AK159" s="44"/>
      <c r="AL159" s="44"/>
    </row>
    <row r="160" spans="2:38" customFormat="1" x14ac:dyDescent="0.25">
      <c r="B160" s="137">
        <v>83901</v>
      </c>
      <c r="C160" s="138">
        <v>57945</v>
      </c>
      <c r="D160" s="139">
        <v>43011</v>
      </c>
      <c r="E160" s="139">
        <v>43014</v>
      </c>
      <c r="F160" s="138" t="s">
        <v>1313</v>
      </c>
      <c r="G160" s="138" t="s">
        <v>1298</v>
      </c>
      <c r="H160" s="138">
        <v>2646655</v>
      </c>
      <c r="I160" s="138"/>
      <c r="J160" s="138"/>
      <c r="K160" s="138" t="s">
        <v>1247</v>
      </c>
      <c r="L160" s="138" t="s">
        <v>101</v>
      </c>
      <c r="M160" s="138">
        <v>9</v>
      </c>
      <c r="N160" s="138"/>
      <c r="O160" s="139" t="s">
        <v>1799</v>
      </c>
      <c r="P160" s="138"/>
      <c r="Q160" s="138"/>
      <c r="R160" s="138">
        <v>1082541508266520</v>
      </c>
      <c r="S160" s="138"/>
      <c r="T160" s="138" t="s">
        <v>1260</v>
      </c>
      <c r="U160" s="138">
        <v>1</v>
      </c>
      <c r="V160" s="138" t="s">
        <v>59</v>
      </c>
      <c r="W160" s="139">
        <v>43025</v>
      </c>
      <c r="X160" s="142" t="s">
        <v>1964</v>
      </c>
      <c r="Y160" s="140">
        <v>200</v>
      </c>
      <c r="Z160" s="138" t="s">
        <v>2265</v>
      </c>
      <c r="AA160" s="138"/>
      <c r="AB160" s="138"/>
      <c r="AC160" s="138"/>
      <c r="AD160" s="138"/>
      <c r="AE160" s="138"/>
      <c r="AF160" s="138"/>
      <c r="AG160" s="138"/>
      <c r="AH160" s="138"/>
      <c r="AI160" s="138"/>
      <c r="AJ160" s="141"/>
      <c r="AK160" s="44"/>
      <c r="AL160" s="44"/>
    </row>
    <row r="161" spans="2:38" customFormat="1" x14ac:dyDescent="0.25">
      <c r="B161" s="137">
        <v>83902</v>
      </c>
      <c r="C161" s="138">
        <v>57954</v>
      </c>
      <c r="D161" s="139">
        <v>43011</v>
      </c>
      <c r="E161" s="139">
        <v>43018</v>
      </c>
      <c r="F161" s="138">
        <v>71712713</v>
      </c>
      <c r="G161" s="138" t="s">
        <v>1454</v>
      </c>
      <c r="H161" s="138">
        <v>5293293</v>
      </c>
      <c r="I161" s="138"/>
      <c r="J161" s="138"/>
      <c r="K161" s="138" t="s">
        <v>1247</v>
      </c>
      <c r="L161" s="138" t="s">
        <v>103</v>
      </c>
      <c r="M161" s="138">
        <v>1</v>
      </c>
      <c r="N161" s="138"/>
      <c r="O161" s="139" t="s">
        <v>1799</v>
      </c>
      <c r="P161" s="138"/>
      <c r="Q161" s="138"/>
      <c r="R161" s="138">
        <v>1073191508266460</v>
      </c>
      <c r="S161" s="138"/>
      <c r="T161" s="138" t="s">
        <v>1260</v>
      </c>
      <c r="U161" s="138">
        <v>1</v>
      </c>
      <c r="V161" s="138" t="s">
        <v>59</v>
      </c>
      <c r="W161" s="139">
        <v>43025</v>
      </c>
      <c r="X161" s="142" t="s">
        <v>1965</v>
      </c>
      <c r="Y161" s="140">
        <v>77</v>
      </c>
      <c r="Z161" s="138" t="s">
        <v>1261</v>
      </c>
      <c r="AA161" s="138"/>
      <c r="AB161" s="138"/>
      <c r="AC161" s="138"/>
      <c r="AD161" s="138"/>
      <c r="AE161" s="138"/>
      <c r="AF161" s="138"/>
      <c r="AG161" s="138"/>
      <c r="AH161" s="138"/>
      <c r="AI161" s="138"/>
      <c r="AJ161" s="141"/>
      <c r="AK161" s="44"/>
      <c r="AL161" s="44"/>
    </row>
    <row r="162" spans="2:38" customFormat="1" x14ac:dyDescent="0.25">
      <c r="B162" s="137">
        <v>83903</v>
      </c>
      <c r="C162" s="138">
        <v>57955</v>
      </c>
      <c r="D162" s="139">
        <v>43011</v>
      </c>
      <c r="E162" s="139">
        <v>43013</v>
      </c>
      <c r="F162" s="138">
        <v>32077689</v>
      </c>
      <c r="G162" s="138" t="s">
        <v>1455</v>
      </c>
      <c r="H162" s="138">
        <v>2355022</v>
      </c>
      <c r="I162" s="138"/>
      <c r="J162" s="138"/>
      <c r="K162" s="138" t="s">
        <v>1247</v>
      </c>
      <c r="L162" s="138" t="s">
        <v>1169</v>
      </c>
      <c r="M162" s="138">
        <v>4</v>
      </c>
      <c r="N162" s="138"/>
      <c r="O162" s="139" t="s">
        <v>1799</v>
      </c>
      <c r="P162" s="138"/>
      <c r="Q162" s="138"/>
      <c r="R162" s="138">
        <v>1086491508266540</v>
      </c>
      <c r="S162" s="138"/>
      <c r="T162" s="138" t="s">
        <v>1260</v>
      </c>
      <c r="U162" s="138">
        <v>1</v>
      </c>
      <c r="V162" s="138" t="s">
        <v>59</v>
      </c>
      <c r="W162" s="139">
        <v>43025</v>
      </c>
      <c r="X162" s="142" t="s">
        <v>1966</v>
      </c>
      <c r="Y162" s="140">
        <v>142</v>
      </c>
      <c r="Z162" s="138" t="s">
        <v>2264</v>
      </c>
      <c r="AA162" s="138"/>
      <c r="AB162" s="138"/>
      <c r="AC162" s="138"/>
      <c r="AD162" s="138"/>
      <c r="AE162" s="138"/>
      <c r="AF162" s="138"/>
      <c r="AG162" s="138"/>
      <c r="AH162" s="138"/>
      <c r="AI162" s="138"/>
      <c r="AJ162" s="141"/>
      <c r="AK162" s="44"/>
      <c r="AL162" s="44"/>
    </row>
    <row r="163" spans="2:38" customFormat="1" x14ac:dyDescent="0.25">
      <c r="B163" s="137">
        <v>83904</v>
      </c>
      <c r="C163" s="138">
        <v>57957</v>
      </c>
      <c r="D163" s="139">
        <v>43011</v>
      </c>
      <c r="E163" s="139">
        <v>43014</v>
      </c>
      <c r="F163" s="138">
        <v>71588846</v>
      </c>
      <c r="G163" s="138" t="s">
        <v>1456</v>
      </c>
      <c r="H163" s="138">
        <v>4176381</v>
      </c>
      <c r="I163" s="138"/>
      <c r="J163" s="138"/>
      <c r="K163" s="138" t="s">
        <v>1247</v>
      </c>
      <c r="L163" s="138" t="s">
        <v>101</v>
      </c>
      <c r="M163" s="138">
        <v>3</v>
      </c>
      <c r="N163" s="138"/>
      <c r="O163" s="139" t="s">
        <v>1799</v>
      </c>
      <c r="P163" s="138"/>
      <c r="Q163" s="138"/>
      <c r="R163" s="138">
        <v>1087861508266550</v>
      </c>
      <c r="S163" s="138"/>
      <c r="T163" s="138" t="s">
        <v>1260</v>
      </c>
      <c r="U163" s="138">
        <v>1</v>
      </c>
      <c r="V163" s="138" t="s">
        <v>93</v>
      </c>
      <c r="W163" s="139">
        <v>43025</v>
      </c>
      <c r="X163" s="142" t="s">
        <v>1967</v>
      </c>
      <c r="Y163" s="140">
        <v>115</v>
      </c>
      <c r="Z163" s="138" t="s">
        <v>2268</v>
      </c>
      <c r="AA163" s="138"/>
      <c r="AB163" s="138"/>
      <c r="AC163" s="138"/>
      <c r="AD163" s="138"/>
      <c r="AE163" s="138"/>
      <c r="AF163" s="138"/>
      <c r="AG163" s="138"/>
      <c r="AH163" s="138"/>
      <c r="AI163" s="138"/>
      <c r="AJ163" s="141"/>
      <c r="AK163" s="44"/>
      <c r="AL163" s="44"/>
    </row>
    <row r="164" spans="2:38" customFormat="1" x14ac:dyDescent="0.25">
      <c r="B164" s="137">
        <v>83905</v>
      </c>
      <c r="C164" s="138">
        <v>57958</v>
      </c>
      <c r="D164" s="139">
        <v>43011</v>
      </c>
      <c r="E164" s="139">
        <v>43012</v>
      </c>
      <c r="F164" s="138">
        <v>21320191</v>
      </c>
      <c r="G164" s="138" t="s">
        <v>1457</v>
      </c>
      <c r="H164" s="138">
        <v>2849432</v>
      </c>
      <c r="I164" s="138"/>
      <c r="J164" s="138"/>
      <c r="K164" s="138" t="s">
        <v>1247</v>
      </c>
      <c r="L164" s="138" t="s">
        <v>102</v>
      </c>
      <c r="M164" s="138">
        <v>3</v>
      </c>
      <c r="N164" s="138"/>
      <c r="O164" s="139" t="s">
        <v>1799</v>
      </c>
      <c r="P164" s="138" t="s">
        <v>79</v>
      </c>
      <c r="Q164" s="138"/>
      <c r="R164" s="138">
        <v>1087381508266550</v>
      </c>
      <c r="S164" s="138"/>
      <c r="T164" s="138" t="s">
        <v>1260</v>
      </c>
      <c r="U164" s="138">
        <v>1</v>
      </c>
      <c r="V164" s="138" t="s">
        <v>86</v>
      </c>
      <c r="W164" s="139">
        <v>43025</v>
      </c>
      <c r="X164" s="142" t="s">
        <v>1968</v>
      </c>
      <c r="Y164" s="140">
        <v>208</v>
      </c>
      <c r="Z164" s="138" t="s">
        <v>1261</v>
      </c>
      <c r="AA164" s="138" t="s">
        <v>935</v>
      </c>
      <c r="AB164" s="138"/>
      <c r="AC164" s="138" t="s">
        <v>79</v>
      </c>
      <c r="AD164" s="138"/>
      <c r="AE164" s="138" t="s">
        <v>937</v>
      </c>
      <c r="AF164" s="138"/>
      <c r="AG164" s="138" t="s">
        <v>937</v>
      </c>
      <c r="AH164" s="138"/>
      <c r="AI164" s="138"/>
      <c r="AJ164" s="141"/>
      <c r="AK164" s="44"/>
      <c r="AL164" s="44"/>
    </row>
    <row r="165" spans="2:38" customFormat="1" x14ac:dyDescent="0.25">
      <c r="B165" s="137">
        <v>83906</v>
      </c>
      <c r="C165" s="138">
        <v>57961</v>
      </c>
      <c r="D165" s="139">
        <v>43011</v>
      </c>
      <c r="E165" s="139">
        <v>43012</v>
      </c>
      <c r="F165" s="138">
        <v>43668015</v>
      </c>
      <c r="G165" s="138" t="s">
        <v>1458</v>
      </c>
      <c r="H165" s="138">
        <v>5895424</v>
      </c>
      <c r="I165" s="138">
        <v>3146083773</v>
      </c>
      <c r="J165" s="138"/>
      <c r="K165" s="138" t="s">
        <v>1247</v>
      </c>
      <c r="L165" s="138" t="s">
        <v>102</v>
      </c>
      <c r="M165" s="138">
        <v>3</v>
      </c>
      <c r="N165" s="138"/>
      <c r="O165" s="139" t="s">
        <v>1799</v>
      </c>
      <c r="P165" s="138"/>
      <c r="Q165" s="138"/>
      <c r="R165" s="138">
        <v>1110631508266670</v>
      </c>
      <c r="S165" s="138"/>
      <c r="T165" s="138" t="s">
        <v>1260</v>
      </c>
      <c r="U165" s="138">
        <v>1</v>
      </c>
      <c r="V165" s="138" t="s">
        <v>59</v>
      </c>
      <c r="W165" s="139">
        <v>43025</v>
      </c>
      <c r="X165" s="142" t="s">
        <v>1969</v>
      </c>
      <c r="Y165" s="140">
        <v>123</v>
      </c>
      <c r="Z165" s="138" t="s">
        <v>2264</v>
      </c>
      <c r="AA165" s="138"/>
      <c r="AB165" s="138"/>
      <c r="AC165" s="138"/>
      <c r="AD165" s="138"/>
      <c r="AE165" s="138"/>
      <c r="AF165" s="138"/>
      <c r="AG165" s="138"/>
      <c r="AH165" s="138"/>
      <c r="AI165" s="138"/>
      <c r="AJ165" s="141"/>
      <c r="AK165" s="44"/>
      <c r="AL165" s="44"/>
    </row>
    <row r="166" spans="2:38" customFormat="1" x14ac:dyDescent="0.25">
      <c r="B166" s="137">
        <v>83907</v>
      </c>
      <c r="C166" s="138">
        <v>57965</v>
      </c>
      <c r="D166" s="139">
        <v>43011</v>
      </c>
      <c r="E166" s="139">
        <v>43017</v>
      </c>
      <c r="F166" s="138" t="s">
        <v>1313</v>
      </c>
      <c r="G166" s="138" t="s">
        <v>1459</v>
      </c>
      <c r="H166" s="138">
        <v>4480925</v>
      </c>
      <c r="I166" s="138">
        <v>3148904552</v>
      </c>
      <c r="J166" s="138"/>
      <c r="K166" s="138" t="s">
        <v>1247</v>
      </c>
      <c r="L166" s="138" t="s">
        <v>102</v>
      </c>
      <c r="M166" s="138">
        <v>4</v>
      </c>
      <c r="N166" s="138" t="s">
        <v>1761</v>
      </c>
      <c r="O166" s="139" t="s">
        <v>1799</v>
      </c>
      <c r="P166" s="138"/>
      <c r="Q166" s="138"/>
      <c r="R166" s="138">
        <v>1119321508266710</v>
      </c>
      <c r="S166" s="138"/>
      <c r="T166" s="138" t="s">
        <v>1260</v>
      </c>
      <c r="U166" s="138">
        <v>1</v>
      </c>
      <c r="V166" s="138" t="s">
        <v>93</v>
      </c>
      <c r="W166" s="139">
        <v>43025</v>
      </c>
      <c r="X166" s="142" t="s">
        <v>1970</v>
      </c>
      <c r="Y166" s="140">
        <v>178</v>
      </c>
      <c r="Z166" s="138" t="s">
        <v>2263</v>
      </c>
      <c r="AA166" s="138"/>
      <c r="AB166" s="138"/>
      <c r="AC166" s="138"/>
      <c r="AD166" s="138"/>
      <c r="AE166" s="138"/>
      <c r="AF166" s="138"/>
      <c r="AG166" s="138"/>
      <c r="AH166" s="138"/>
      <c r="AI166" s="138"/>
      <c r="AJ166" s="141"/>
      <c r="AK166" s="44"/>
      <c r="AL166" s="44"/>
    </row>
    <row r="167" spans="2:38" customFormat="1" x14ac:dyDescent="0.25">
      <c r="B167" s="137">
        <v>83908</v>
      </c>
      <c r="C167" s="138">
        <v>57966</v>
      </c>
      <c r="D167" s="139">
        <v>43011</v>
      </c>
      <c r="E167" s="139">
        <v>43011</v>
      </c>
      <c r="F167" s="138" t="s">
        <v>1313</v>
      </c>
      <c r="G167" s="138" t="s">
        <v>1460</v>
      </c>
      <c r="H167" s="138">
        <v>2656665</v>
      </c>
      <c r="I167" s="138">
        <v>160</v>
      </c>
      <c r="J167" s="138"/>
      <c r="K167" s="138" t="s">
        <v>1247</v>
      </c>
      <c r="L167" s="138" t="s">
        <v>102</v>
      </c>
      <c r="M167" s="138">
        <v>6</v>
      </c>
      <c r="N167" s="138"/>
      <c r="O167" s="139" t="s">
        <v>1799</v>
      </c>
      <c r="P167" s="138"/>
      <c r="Q167" s="138"/>
      <c r="R167" s="138">
        <v>1.1054615082666401E+35</v>
      </c>
      <c r="S167" s="138"/>
      <c r="T167" s="138" t="s">
        <v>1260</v>
      </c>
      <c r="U167" s="138">
        <v>1</v>
      </c>
      <c r="V167" s="138" t="s">
        <v>59</v>
      </c>
      <c r="W167" s="139">
        <v>43025</v>
      </c>
      <c r="X167" s="142" t="s">
        <v>1971</v>
      </c>
      <c r="Y167" s="140">
        <v>128</v>
      </c>
      <c r="Z167" s="138" t="s">
        <v>2268</v>
      </c>
      <c r="AA167" s="138"/>
      <c r="AB167" s="138"/>
      <c r="AC167" s="138"/>
      <c r="AD167" s="138"/>
      <c r="AE167" s="138"/>
      <c r="AF167" s="138"/>
      <c r="AG167" s="138"/>
      <c r="AH167" s="138"/>
      <c r="AI167" s="138"/>
      <c r="AJ167" s="141"/>
      <c r="AK167" s="44"/>
      <c r="AL167" s="44"/>
    </row>
    <row r="168" spans="2:38" customFormat="1" x14ac:dyDescent="0.25">
      <c r="B168" s="137">
        <v>83909</v>
      </c>
      <c r="C168" s="138">
        <v>57968</v>
      </c>
      <c r="D168" s="139">
        <v>43012</v>
      </c>
      <c r="E168" s="139">
        <v>43013</v>
      </c>
      <c r="F168" s="138" t="s">
        <v>1313</v>
      </c>
      <c r="G168" s="138" t="s">
        <v>1461</v>
      </c>
      <c r="H168" s="138">
        <v>3855555</v>
      </c>
      <c r="I168" s="138">
        <v>2337</v>
      </c>
      <c r="J168" s="138"/>
      <c r="K168" s="138" t="s">
        <v>1247</v>
      </c>
      <c r="L168" s="138" t="s">
        <v>697</v>
      </c>
      <c r="M168" s="138">
        <v>4</v>
      </c>
      <c r="N168" s="138"/>
      <c r="O168" s="139" t="s">
        <v>1799</v>
      </c>
      <c r="P168" s="138"/>
      <c r="Q168" s="138"/>
      <c r="R168" s="138">
        <v>1111751508266680</v>
      </c>
      <c r="S168" s="138"/>
      <c r="T168" s="138" t="s">
        <v>1260</v>
      </c>
      <c r="U168" s="138">
        <v>1</v>
      </c>
      <c r="V168" s="138" t="s">
        <v>59</v>
      </c>
      <c r="W168" s="139">
        <v>43025</v>
      </c>
      <c r="X168" s="142" t="s">
        <v>1972</v>
      </c>
      <c r="Y168" s="140">
        <v>319</v>
      </c>
      <c r="Z168" s="138" t="s">
        <v>2265</v>
      </c>
      <c r="AA168" s="138"/>
      <c r="AB168" s="138"/>
      <c r="AC168" s="138"/>
      <c r="AD168" s="138"/>
      <c r="AE168" s="138"/>
      <c r="AF168" s="138"/>
      <c r="AG168" s="138"/>
      <c r="AH168" s="138"/>
      <c r="AI168" s="138"/>
      <c r="AJ168" s="141"/>
      <c r="AK168" s="44"/>
      <c r="AL168" s="44"/>
    </row>
    <row r="169" spans="2:38" customFormat="1" x14ac:dyDescent="0.25">
      <c r="B169" s="137">
        <v>83910</v>
      </c>
      <c r="C169" s="138">
        <v>57969</v>
      </c>
      <c r="D169" s="139">
        <v>43012</v>
      </c>
      <c r="E169" s="139">
        <v>43017</v>
      </c>
      <c r="F169" s="138">
        <v>3397899</v>
      </c>
      <c r="G169" s="138" t="s">
        <v>1462</v>
      </c>
      <c r="H169" s="138">
        <v>2642786</v>
      </c>
      <c r="I169" s="138">
        <v>3002015034</v>
      </c>
      <c r="J169" s="138"/>
      <c r="K169" s="138" t="s">
        <v>1247</v>
      </c>
      <c r="L169" s="138" t="s">
        <v>101</v>
      </c>
      <c r="M169" s="138">
        <v>4</v>
      </c>
      <c r="N169" s="138"/>
      <c r="O169" s="139" t="s">
        <v>1799</v>
      </c>
      <c r="P169" s="138"/>
      <c r="Q169" s="138"/>
      <c r="R169" s="138">
        <v>1028661508267850</v>
      </c>
      <c r="S169" s="138"/>
      <c r="T169" s="138" t="s">
        <v>1260</v>
      </c>
      <c r="U169" s="138">
        <v>1</v>
      </c>
      <c r="V169" s="138" t="s">
        <v>59</v>
      </c>
      <c r="W169" s="139">
        <v>43025</v>
      </c>
      <c r="X169" s="142" t="s">
        <v>1973</v>
      </c>
      <c r="Y169" s="140">
        <v>1230</v>
      </c>
      <c r="Z169" s="138" t="s">
        <v>2266</v>
      </c>
      <c r="AA169" s="138"/>
      <c r="AB169" s="138"/>
      <c r="AC169" s="138"/>
      <c r="AD169" s="138"/>
      <c r="AE169" s="138"/>
      <c r="AF169" s="138"/>
      <c r="AG169" s="138"/>
      <c r="AH169" s="138"/>
      <c r="AI169" s="138"/>
      <c r="AJ169" s="141"/>
      <c r="AK169" s="44"/>
      <c r="AL169" s="44"/>
    </row>
    <row r="170" spans="2:38" customFormat="1" x14ac:dyDescent="0.25">
      <c r="B170" s="137">
        <v>83911</v>
      </c>
      <c r="C170" s="138">
        <v>57980</v>
      </c>
      <c r="D170" s="139">
        <v>43012</v>
      </c>
      <c r="E170" s="139">
        <v>43014</v>
      </c>
      <c r="F170" s="138" t="s">
        <v>1313</v>
      </c>
      <c r="G170" s="138" t="s">
        <v>1463</v>
      </c>
      <c r="H170" s="138">
        <v>5804224</v>
      </c>
      <c r="I170" s="138"/>
      <c r="J170" s="138"/>
      <c r="K170" s="138" t="s">
        <v>1247</v>
      </c>
      <c r="L170" s="138" t="s">
        <v>102</v>
      </c>
      <c r="M170" s="138">
        <v>3</v>
      </c>
      <c r="N170" s="138" t="s">
        <v>1762</v>
      </c>
      <c r="O170" s="139" t="s">
        <v>1799</v>
      </c>
      <c r="P170" s="138"/>
      <c r="Q170" s="138"/>
      <c r="R170" s="138">
        <v>1027351508267840</v>
      </c>
      <c r="S170" s="138"/>
      <c r="T170" s="138" t="s">
        <v>1260</v>
      </c>
      <c r="U170" s="138">
        <v>1</v>
      </c>
      <c r="V170" s="138" t="s">
        <v>90</v>
      </c>
      <c r="W170" s="139">
        <v>43025</v>
      </c>
      <c r="X170" s="142" t="s">
        <v>1974</v>
      </c>
      <c r="Y170" s="140">
        <v>1336</v>
      </c>
      <c r="Z170" s="138" t="s">
        <v>2264</v>
      </c>
      <c r="AA170" s="138"/>
      <c r="AB170" s="138"/>
      <c r="AC170" s="138"/>
      <c r="AD170" s="138"/>
      <c r="AE170" s="138"/>
      <c r="AF170" s="138"/>
      <c r="AG170" s="138"/>
      <c r="AH170" s="138"/>
      <c r="AI170" s="138"/>
      <c r="AJ170" s="141"/>
      <c r="AK170" s="44"/>
      <c r="AL170" s="44"/>
    </row>
    <row r="171" spans="2:38" customFormat="1" x14ac:dyDescent="0.25">
      <c r="B171" s="137">
        <v>83912</v>
      </c>
      <c r="C171" s="138">
        <v>57985</v>
      </c>
      <c r="D171" s="139">
        <v>43012</v>
      </c>
      <c r="E171" s="139">
        <v>43019</v>
      </c>
      <c r="F171" s="138">
        <v>43577803</v>
      </c>
      <c r="G171" s="138" t="s">
        <v>1464</v>
      </c>
      <c r="H171" s="138">
        <v>5833790</v>
      </c>
      <c r="I171" s="138"/>
      <c r="J171" s="138"/>
      <c r="K171" s="138" t="s">
        <v>1247</v>
      </c>
      <c r="L171" s="138" t="s">
        <v>102</v>
      </c>
      <c r="M171" s="138">
        <v>2</v>
      </c>
      <c r="N171" s="138"/>
      <c r="O171" s="139" t="s">
        <v>1799</v>
      </c>
      <c r="P171" s="138"/>
      <c r="Q171" s="138"/>
      <c r="R171" s="138">
        <v>1129081508266770</v>
      </c>
      <c r="S171" s="138"/>
      <c r="T171" s="138" t="s">
        <v>1260</v>
      </c>
      <c r="U171" s="138">
        <v>1</v>
      </c>
      <c r="V171" s="138" t="s">
        <v>93</v>
      </c>
      <c r="W171" s="139">
        <v>43025</v>
      </c>
      <c r="X171" s="142" t="s">
        <v>1975</v>
      </c>
      <c r="Y171" s="140">
        <v>58</v>
      </c>
      <c r="Z171" s="138" t="s">
        <v>1261</v>
      </c>
      <c r="AA171" s="138"/>
      <c r="AB171" s="138"/>
      <c r="AC171" s="138"/>
      <c r="AD171" s="138"/>
      <c r="AE171" s="138"/>
      <c r="AF171" s="138"/>
      <c r="AG171" s="138"/>
      <c r="AH171" s="138"/>
      <c r="AI171" s="138"/>
      <c r="AJ171" s="141"/>
      <c r="AK171" s="44"/>
      <c r="AL171" s="44"/>
    </row>
    <row r="172" spans="2:38" customFormat="1" x14ac:dyDescent="0.25">
      <c r="B172" s="137">
        <v>83913</v>
      </c>
      <c r="C172" s="138">
        <v>57988</v>
      </c>
      <c r="D172" s="139">
        <v>43012</v>
      </c>
      <c r="E172" s="139">
        <v>43015</v>
      </c>
      <c r="F172" s="138">
        <v>35455591</v>
      </c>
      <c r="G172" s="138" t="s">
        <v>1465</v>
      </c>
      <c r="H172" s="138">
        <v>3113365</v>
      </c>
      <c r="I172" s="138">
        <v>3218035195</v>
      </c>
      <c r="J172" s="138"/>
      <c r="K172" s="138" t="s">
        <v>1247</v>
      </c>
      <c r="L172" s="138" t="s">
        <v>102</v>
      </c>
      <c r="M172" s="138">
        <v>5</v>
      </c>
      <c r="N172" s="138"/>
      <c r="O172" s="139" t="s">
        <v>1799</v>
      </c>
      <c r="P172" s="138"/>
      <c r="Q172" s="138"/>
      <c r="R172" s="138">
        <v>1129751508266770</v>
      </c>
      <c r="S172" s="138"/>
      <c r="T172" s="138" t="s">
        <v>1260</v>
      </c>
      <c r="U172" s="138">
        <v>1</v>
      </c>
      <c r="V172" s="138" t="s">
        <v>93</v>
      </c>
      <c r="W172" s="139">
        <v>43025</v>
      </c>
      <c r="X172" s="142" t="s">
        <v>1976</v>
      </c>
      <c r="Y172" s="140">
        <v>41</v>
      </c>
      <c r="Z172" s="138" t="s">
        <v>2268</v>
      </c>
      <c r="AA172" s="138"/>
      <c r="AB172" s="138"/>
      <c r="AC172" s="138"/>
      <c r="AD172" s="138"/>
      <c r="AE172" s="138"/>
      <c r="AF172" s="138"/>
      <c r="AG172" s="138"/>
      <c r="AH172" s="138"/>
      <c r="AI172" s="138"/>
      <c r="AJ172" s="141"/>
      <c r="AK172" s="44"/>
      <c r="AL172" s="44"/>
    </row>
    <row r="173" spans="2:38" customFormat="1" x14ac:dyDescent="0.25">
      <c r="B173" s="137">
        <v>83914</v>
      </c>
      <c r="C173" s="138">
        <v>57992</v>
      </c>
      <c r="D173" s="139">
        <v>43012</v>
      </c>
      <c r="E173" s="139">
        <v>43015</v>
      </c>
      <c r="F173" s="138" t="s">
        <v>1313</v>
      </c>
      <c r="G173" s="138" t="s">
        <v>1466</v>
      </c>
      <c r="H173" s="138">
        <v>3022904480</v>
      </c>
      <c r="I173" s="138"/>
      <c r="J173" s="138"/>
      <c r="K173" s="138" t="s">
        <v>1247</v>
      </c>
      <c r="L173" s="138" t="s">
        <v>101</v>
      </c>
      <c r="M173" s="138">
        <v>5</v>
      </c>
      <c r="N173" s="138"/>
      <c r="O173" s="139" t="s">
        <v>1799</v>
      </c>
      <c r="P173" s="138"/>
      <c r="Q173" s="138"/>
      <c r="R173" s="138">
        <v>1136661508266810</v>
      </c>
      <c r="S173" s="138"/>
      <c r="T173" s="138" t="s">
        <v>1260</v>
      </c>
      <c r="U173" s="138">
        <v>1</v>
      </c>
      <c r="V173" s="138" t="s">
        <v>61</v>
      </c>
      <c r="W173" s="139">
        <v>43025</v>
      </c>
      <c r="X173" s="142" t="s">
        <v>1977</v>
      </c>
      <c r="Y173" s="140">
        <v>30</v>
      </c>
      <c r="Z173" s="138" t="s">
        <v>2263</v>
      </c>
      <c r="AA173" s="138"/>
      <c r="AB173" s="138"/>
      <c r="AC173" s="138"/>
      <c r="AD173" s="138"/>
      <c r="AE173" s="138"/>
      <c r="AF173" s="138"/>
      <c r="AG173" s="138"/>
      <c r="AH173" s="138"/>
      <c r="AI173" s="138"/>
      <c r="AJ173" s="141"/>
      <c r="AK173" s="44"/>
      <c r="AL173" s="44"/>
    </row>
    <row r="174" spans="2:38" customFormat="1" x14ac:dyDescent="0.25">
      <c r="B174" s="137">
        <v>83915</v>
      </c>
      <c r="C174" s="138">
        <v>58006</v>
      </c>
      <c r="D174" s="139">
        <v>43012</v>
      </c>
      <c r="E174" s="139">
        <v>43013</v>
      </c>
      <c r="F174" s="138">
        <v>43534032</v>
      </c>
      <c r="G174" s="138" t="s">
        <v>1467</v>
      </c>
      <c r="H174" s="138">
        <v>2649442</v>
      </c>
      <c r="I174" s="138">
        <v>3168581680</v>
      </c>
      <c r="J174" s="138"/>
      <c r="K174" s="138" t="s">
        <v>1247</v>
      </c>
      <c r="L174" s="138" t="s">
        <v>101</v>
      </c>
      <c r="M174" s="138">
        <v>4</v>
      </c>
      <c r="N174" s="138"/>
      <c r="O174" s="139" t="s">
        <v>1799</v>
      </c>
      <c r="P174" s="138" t="s">
        <v>79</v>
      </c>
      <c r="Q174" s="138"/>
      <c r="R174" s="138">
        <v>1141521508266830</v>
      </c>
      <c r="S174" s="138"/>
      <c r="T174" s="138" t="s">
        <v>1260</v>
      </c>
      <c r="U174" s="138">
        <v>1</v>
      </c>
      <c r="V174" s="138" t="s">
        <v>86</v>
      </c>
      <c r="W174" s="139">
        <v>43025</v>
      </c>
      <c r="X174" s="142" t="s">
        <v>1978</v>
      </c>
      <c r="Y174" s="140">
        <v>203</v>
      </c>
      <c r="Z174" s="138" t="s">
        <v>2268</v>
      </c>
      <c r="AA174" s="138" t="s">
        <v>935</v>
      </c>
      <c r="AB174" s="138"/>
      <c r="AC174" s="138" t="s">
        <v>79</v>
      </c>
      <c r="AD174" s="138"/>
      <c r="AE174" s="138" t="s">
        <v>937</v>
      </c>
      <c r="AF174" s="138"/>
      <c r="AG174" s="138" t="s">
        <v>937</v>
      </c>
      <c r="AH174" s="138"/>
      <c r="AI174" s="138" t="s">
        <v>2304</v>
      </c>
      <c r="AJ174" s="141"/>
      <c r="AK174" s="44"/>
      <c r="AL174" s="44"/>
    </row>
    <row r="175" spans="2:38" customFormat="1" x14ac:dyDescent="0.25">
      <c r="B175" s="137">
        <v>83916</v>
      </c>
      <c r="C175" s="138">
        <v>58010</v>
      </c>
      <c r="D175" s="139">
        <v>43012</v>
      </c>
      <c r="E175" s="139">
        <v>43013</v>
      </c>
      <c r="F175" s="138">
        <v>71381529</v>
      </c>
      <c r="G175" s="138" t="s">
        <v>1468</v>
      </c>
      <c r="H175" s="138">
        <v>2176501</v>
      </c>
      <c r="I175" s="138"/>
      <c r="J175" s="138"/>
      <c r="K175" s="138" t="s">
        <v>1247</v>
      </c>
      <c r="L175" s="138" t="s">
        <v>697</v>
      </c>
      <c r="M175" s="138">
        <v>7</v>
      </c>
      <c r="N175" s="138"/>
      <c r="O175" s="139" t="s">
        <v>1799</v>
      </c>
      <c r="P175" s="138" t="s">
        <v>80</v>
      </c>
      <c r="Q175" s="138" t="s">
        <v>1309</v>
      </c>
      <c r="R175" s="138">
        <v>1140171508266820</v>
      </c>
      <c r="S175" s="138"/>
      <c r="T175" s="138" t="s">
        <v>1260</v>
      </c>
      <c r="U175" s="138">
        <v>1</v>
      </c>
      <c r="V175" s="138" t="s">
        <v>88</v>
      </c>
      <c r="W175" s="139">
        <v>43025</v>
      </c>
      <c r="X175" s="142" t="s">
        <v>1979</v>
      </c>
      <c r="Y175" s="140">
        <v>95</v>
      </c>
      <c r="Z175" s="138" t="s">
        <v>1261</v>
      </c>
      <c r="AA175" s="138"/>
      <c r="AB175" s="138"/>
      <c r="AC175" s="138"/>
      <c r="AD175" s="138"/>
      <c r="AE175" s="138"/>
      <c r="AF175" s="138"/>
      <c r="AG175" s="138"/>
      <c r="AH175" s="138"/>
      <c r="AI175" s="138"/>
      <c r="AJ175" s="141"/>
      <c r="AK175" s="44"/>
      <c r="AL175" s="44"/>
    </row>
    <row r="176" spans="2:38" customFormat="1" x14ac:dyDescent="0.25">
      <c r="B176" s="137">
        <v>83917</v>
      </c>
      <c r="C176" s="138">
        <v>58019</v>
      </c>
      <c r="D176" s="139">
        <v>43012</v>
      </c>
      <c r="E176" s="139">
        <v>43013</v>
      </c>
      <c r="F176" s="138">
        <v>43079880</v>
      </c>
      <c r="G176" s="138" t="s">
        <v>1295</v>
      </c>
      <c r="H176" s="138">
        <v>3005361004</v>
      </c>
      <c r="I176" s="138">
        <v>5858589</v>
      </c>
      <c r="J176" s="138"/>
      <c r="K176" s="138" t="s">
        <v>1247</v>
      </c>
      <c r="L176" s="138" t="s">
        <v>104</v>
      </c>
      <c r="M176" s="138">
        <v>3</v>
      </c>
      <c r="N176" s="138"/>
      <c r="O176" s="139" t="s">
        <v>1799</v>
      </c>
      <c r="P176" s="138" t="s">
        <v>79</v>
      </c>
      <c r="Q176" s="138"/>
      <c r="R176" s="138">
        <v>1051251508267970</v>
      </c>
      <c r="S176" s="138"/>
      <c r="T176" s="138" t="s">
        <v>1260</v>
      </c>
      <c r="U176" s="138">
        <v>1</v>
      </c>
      <c r="V176" s="138" t="s">
        <v>86</v>
      </c>
      <c r="W176" s="139">
        <v>43025</v>
      </c>
      <c r="X176" s="142" t="s">
        <v>1980</v>
      </c>
      <c r="Y176" s="140">
        <v>1298</v>
      </c>
      <c r="Z176" s="138" t="s">
        <v>2263</v>
      </c>
      <c r="AA176" s="138" t="s">
        <v>935</v>
      </c>
      <c r="AB176" s="138"/>
      <c r="AC176" s="138" t="s">
        <v>79</v>
      </c>
      <c r="AD176" s="138"/>
      <c r="AE176" s="138" t="s">
        <v>935</v>
      </c>
      <c r="AF176" s="138"/>
      <c r="AG176" s="138" t="s">
        <v>935</v>
      </c>
      <c r="AH176" s="138"/>
      <c r="AI176" s="138"/>
      <c r="AJ176" s="141"/>
      <c r="AK176" s="44"/>
      <c r="AL176" s="44"/>
    </row>
    <row r="177" spans="2:38" customFormat="1" x14ac:dyDescent="0.25">
      <c r="B177" s="137">
        <v>83918</v>
      </c>
      <c r="C177" s="138">
        <v>58021</v>
      </c>
      <c r="D177" s="139">
        <v>43012</v>
      </c>
      <c r="E177" s="139">
        <v>43012</v>
      </c>
      <c r="F177" s="138">
        <v>43978422</v>
      </c>
      <c r="G177" s="138" t="s">
        <v>1469</v>
      </c>
      <c r="H177" s="138">
        <v>5593761</v>
      </c>
      <c r="I177" s="138"/>
      <c r="J177" s="138"/>
      <c r="K177" s="138" t="s">
        <v>1247</v>
      </c>
      <c r="L177" s="138" t="s">
        <v>104</v>
      </c>
      <c r="M177" s="138">
        <v>4</v>
      </c>
      <c r="N177" s="138"/>
      <c r="O177" s="139" t="s">
        <v>1799</v>
      </c>
      <c r="P177" s="138"/>
      <c r="Q177" s="138"/>
      <c r="R177" s="138">
        <v>1004251508266920</v>
      </c>
      <c r="S177" s="138"/>
      <c r="T177" s="138" t="s">
        <v>1260</v>
      </c>
      <c r="U177" s="138">
        <v>1</v>
      </c>
      <c r="V177" s="138" t="s">
        <v>59</v>
      </c>
      <c r="W177" s="139">
        <v>43025</v>
      </c>
      <c r="X177" s="142" t="s">
        <v>1981</v>
      </c>
      <c r="Y177" s="140">
        <v>100</v>
      </c>
      <c r="Z177" s="138" t="s">
        <v>1261</v>
      </c>
      <c r="AA177" s="138"/>
      <c r="AB177" s="138"/>
      <c r="AC177" s="138"/>
      <c r="AD177" s="138"/>
      <c r="AE177" s="138"/>
      <c r="AF177" s="138"/>
      <c r="AG177" s="138"/>
      <c r="AH177" s="138"/>
      <c r="AI177" s="138"/>
      <c r="AJ177" s="141"/>
      <c r="AK177" s="44"/>
      <c r="AL177" s="44"/>
    </row>
    <row r="178" spans="2:38" customFormat="1" x14ac:dyDescent="0.25">
      <c r="B178" s="137">
        <v>83919</v>
      </c>
      <c r="C178" s="138">
        <v>58024</v>
      </c>
      <c r="D178" s="139">
        <v>43012</v>
      </c>
      <c r="E178" s="139">
        <v>43017</v>
      </c>
      <c r="F178" s="138">
        <v>98703239</v>
      </c>
      <c r="G178" s="138" t="s">
        <v>1470</v>
      </c>
      <c r="H178" s="138">
        <v>4627794</v>
      </c>
      <c r="I178" s="138">
        <v>3042473467</v>
      </c>
      <c r="J178" s="138"/>
      <c r="K178" s="138" t="s">
        <v>1247</v>
      </c>
      <c r="L178" s="138" t="s">
        <v>104</v>
      </c>
      <c r="M178" s="138">
        <v>1</v>
      </c>
      <c r="N178" s="138"/>
      <c r="O178" s="139" t="s">
        <v>1799</v>
      </c>
      <c r="P178" s="138" t="s">
        <v>79</v>
      </c>
      <c r="Q178" s="138"/>
      <c r="R178" s="138">
        <v>1115251508268310</v>
      </c>
      <c r="S178" s="138"/>
      <c r="T178" s="138" t="s">
        <v>1260</v>
      </c>
      <c r="U178" s="138">
        <v>1</v>
      </c>
      <c r="V178" s="138" t="s">
        <v>86</v>
      </c>
      <c r="W178" s="139">
        <v>43025</v>
      </c>
      <c r="X178" s="142" t="s">
        <v>1982</v>
      </c>
      <c r="Y178" s="140">
        <v>1889</v>
      </c>
      <c r="Z178" s="138" t="s">
        <v>2265</v>
      </c>
      <c r="AA178" s="138" t="s">
        <v>935</v>
      </c>
      <c r="AB178" s="138"/>
      <c r="AC178" s="138" t="s">
        <v>79</v>
      </c>
      <c r="AD178" s="138"/>
      <c r="AE178" s="138" t="s">
        <v>937</v>
      </c>
      <c r="AF178" s="138"/>
      <c r="AG178" s="138" t="s">
        <v>938</v>
      </c>
      <c r="AH178" s="138" t="s">
        <v>2281</v>
      </c>
      <c r="AI178" s="138" t="s">
        <v>2305</v>
      </c>
      <c r="AJ178" s="141"/>
      <c r="AK178" s="44"/>
      <c r="AL178" s="44"/>
    </row>
    <row r="179" spans="2:38" customFormat="1" x14ac:dyDescent="0.25">
      <c r="B179" s="137">
        <v>83920</v>
      </c>
      <c r="C179" s="138">
        <v>58025</v>
      </c>
      <c r="D179" s="139">
        <v>43012</v>
      </c>
      <c r="E179" s="139">
        <v>43017</v>
      </c>
      <c r="F179" s="138">
        <v>71680956</v>
      </c>
      <c r="G179" s="138" t="s">
        <v>1471</v>
      </c>
      <c r="H179" s="138">
        <v>4613252</v>
      </c>
      <c r="I179" s="138"/>
      <c r="J179" s="138"/>
      <c r="K179" s="138" t="s">
        <v>1247</v>
      </c>
      <c r="L179" s="138" t="s">
        <v>101</v>
      </c>
      <c r="M179" s="138">
        <v>1</v>
      </c>
      <c r="N179" s="138"/>
      <c r="O179" s="139" t="s">
        <v>1799</v>
      </c>
      <c r="P179" s="138"/>
      <c r="Q179" s="138"/>
      <c r="R179" s="138">
        <v>1029721508267050</v>
      </c>
      <c r="S179" s="138"/>
      <c r="T179" s="138" t="s">
        <v>1260</v>
      </c>
      <c r="U179" s="138">
        <v>1</v>
      </c>
      <c r="V179" s="138" t="s">
        <v>93</v>
      </c>
      <c r="W179" s="139">
        <v>43025</v>
      </c>
      <c r="X179" s="142" t="s">
        <v>1983</v>
      </c>
      <c r="Y179" s="140">
        <v>115</v>
      </c>
      <c r="Z179" s="138" t="s">
        <v>2268</v>
      </c>
      <c r="AA179" s="138"/>
      <c r="AB179" s="138"/>
      <c r="AC179" s="138"/>
      <c r="AD179" s="138"/>
      <c r="AE179" s="138"/>
      <c r="AF179" s="138"/>
      <c r="AG179" s="138"/>
      <c r="AH179" s="138"/>
      <c r="AI179" s="138"/>
      <c r="AJ179" s="141"/>
      <c r="AK179" s="44"/>
      <c r="AL179" s="44"/>
    </row>
    <row r="180" spans="2:38" customFormat="1" x14ac:dyDescent="0.25">
      <c r="B180" s="137">
        <v>83921</v>
      </c>
      <c r="C180" s="138">
        <v>58027</v>
      </c>
      <c r="D180" s="139">
        <v>43012</v>
      </c>
      <c r="E180" s="139">
        <v>43017</v>
      </c>
      <c r="F180" s="138">
        <v>43346466</v>
      </c>
      <c r="G180" s="138" t="s">
        <v>1472</v>
      </c>
      <c r="H180" s="138">
        <v>3148913178</v>
      </c>
      <c r="I180" s="138"/>
      <c r="J180" s="138"/>
      <c r="K180" s="138" t="s">
        <v>1247</v>
      </c>
      <c r="L180" s="138" t="s">
        <v>104</v>
      </c>
      <c r="M180" s="138">
        <v>6</v>
      </c>
      <c r="N180" s="138"/>
      <c r="O180" s="139" t="s">
        <v>1799</v>
      </c>
      <c r="P180" s="138" t="s">
        <v>79</v>
      </c>
      <c r="Q180" s="138"/>
      <c r="R180" s="138">
        <v>1026891508267040</v>
      </c>
      <c r="S180" s="138"/>
      <c r="T180" s="138" t="s">
        <v>1260</v>
      </c>
      <c r="U180" s="138">
        <v>1</v>
      </c>
      <c r="V180" s="138" t="s">
        <v>86</v>
      </c>
      <c r="W180" s="139">
        <v>43025</v>
      </c>
      <c r="X180" s="142" t="s">
        <v>1984</v>
      </c>
      <c r="Y180" s="140">
        <v>154</v>
      </c>
      <c r="Z180" s="138" t="s">
        <v>1261</v>
      </c>
      <c r="AA180" s="138" t="s">
        <v>935</v>
      </c>
      <c r="AB180" s="138"/>
      <c r="AC180" s="138" t="s">
        <v>79</v>
      </c>
      <c r="AD180" s="138"/>
      <c r="AE180" s="138" t="s">
        <v>935</v>
      </c>
      <c r="AF180" s="138"/>
      <c r="AG180" s="138" t="s">
        <v>937</v>
      </c>
      <c r="AH180" s="138"/>
      <c r="AI180" s="138"/>
      <c r="AJ180" s="141"/>
      <c r="AK180" s="44"/>
      <c r="AL180" s="44"/>
    </row>
    <row r="181" spans="2:38" customFormat="1" x14ac:dyDescent="0.25">
      <c r="B181" s="137">
        <v>83922</v>
      </c>
      <c r="C181" s="138">
        <v>58028</v>
      </c>
      <c r="D181" s="139">
        <v>43012</v>
      </c>
      <c r="E181" s="139">
        <v>43018</v>
      </c>
      <c r="F181" s="138">
        <v>43620706</v>
      </c>
      <c r="G181" s="138" t="s">
        <v>1473</v>
      </c>
      <c r="H181" s="138">
        <v>2367060</v>
      </c>
      <c r="I181" s="138">
        <v>3137436857</v>
      </c>
      <c r="J181" s="138"/>
      <c r="K181" s="138" t="s">
        <v>1247</v>
      </c>
      <c r="L181" s="138" t="s">
        <v>102</v>
      </c>
      <c r="M181" s="138">
        <v>1</v>
      </c>
      <c r="N181" s="138"/>
      <c r="O181" s="139" t="s">
        <v>1799</v>
      </c>
      <c r="P181" s="138"/>
      <c r="Q181" s="138"/>
      <c r="R181" s="138">
        <v>1047571508267150</v>
      </c>
      <c r="S181" s="138"/>
      <c r="T181" s="138" t="s">
        <v>1260</v>
      </c>
      <c r="U181" s="138">
        <v>1</v>
      </c>
      <c r="V181" s="138" t="s">
        <v>94</v>
      </c>
      <c r="W181" s="139">
        <v>43025</v>
      </c>
      <c r="X181" s="142" t="s">
        <v>1985</v>
      </c>
      <c r="Y181" s="140">
        <v>185</v>
      </c>
      <c r="Z181" s="138" t="s">
        <v>2267</v>
      </c>
      <c r="AA181" s="138"/>
      <c r="AB181" s="138"/>
      <c r="AC181" s="138"/>
      <c r="AD181" s="138"/>
      <c r="AE181" s="138"/>
      <c r="AF181" s="138"/>
      <c r="AG181" s="138"/>
      <c r="AH181" s="138"/>
      <c r="AI181" s="138"/>
      <c r="AJ181" s="141"/>
      <c r="AK181" s="44"/>
      <c r="AL181" s="44"/>
    </row>
    <row r="182" spans="2:38" customFormat="1" x14ac:dyDescent="0.25">
      <c r="B182" s="137">
        <v>83923</v>
      </c>
      <c r="C182" s="138">
        <v>58029</v>
      </c>
      <c r="D182" s="139">
        <v>43012</v>
      </c>
      <c r="E182" s="139">
        <v>43017</v>
      </c>
      <c r="F182" s="138" t="s">
        <v>1313</v>
      </c>
      <c r="G182" s="138" t="s">
        <v>1474</v>
      </c>
      <c r="H182" s="138">
        <v>4441290</v>
      </c>
      <c r="I182" s="138">
        <v>14</v>
      </c>
      <c r="J182" s="138"/>
      <c r="K182" s="138" t="s">
        <v>1247</v>
      </c>
      <c r="L182" s="138" t="s">
        <v>104</v>
      </c>
      <c r="M182" s="138">
        <v>6</v>
      </c>
      <c r="N182" s="138"/>
      <c r="O182" s="139" t="s">
        <v>1799</v>
      </c>
      <c r="P182" s="138" t="s">
        <v>79</v>
      </c>
      <c r="Q182" s="138"/>
      <c r="R182" s="138">
        <v>1051631508267170</v>
      </c>
      <c r="S182" s="138"/>
      <c r="T182" s="138" t="s">
        <v>1260</v>
      </c>
      <c r="U182" s="138">
        <v>1</v>
      </c>
      <c r="V182" s="138" t="s">
        <v>86</v>
      </c>
      <c r="W182" s="139">
        <v>43025</v>
      </c>
      <c r="X182" s="142" t="s">
        <v>1986</v>
      </c>
      <c r="Y182" s="140">
        <v>196</v>
      </c>
      <c r="Z182" s="138" t="s">
        <v>2268</v>
      </c>
      <c r="AA182" s="138" t="s">
        <v>935</v>
      </c>
      <c r="AB182" s="138"/>
      <c r="AC182" s="138" t="s">
        <v>79</v>
      </c>
      <c r="AD182" s="138"/>
      <c r="AE182" s="138" t="s">
        <v>935</v>
      </c>
      <c r="AF182" s="138"/>
      <c r="AG182" s="138" t="s">
        <v>935</v>
      </c>
      <c r="AH182" s="138"/>
      <c r="AI182" s="138"/>
      <c r="AJ182" s="141"/>
      <c r="AK182" s="44"/>
      <c r="AL182" s="44"/>
    </row>
    <row r="183" spans="2:38" customFormat="1" x14ac:dyDescent="0.25">
      <c r="B183" s="137">
        <v>83924</v>
      </c>
      <c r="C183" s="138">
        <v>58037</v>
      </c>
      <c r="D183" s="139">
        <v>43013</v>
      </c>
      <c r="E183" s="139">
        <v>43013</v>
      </c>
      <c r="F183" s="138">
        <v>32426437</v>
      </c>
      <c r="G183" s="138" t="s">
        <v>1475</v>
      </c>
      <c r="H183" s="138">
        <v>5890059</v>
      </c>
      <c r="I183" s="138"/>
      <c r="J183" s="138"/>
      <c r="K183" s="138" t="s">
        <v>1247</v>
      </c>
      <c r="L183" s="138" t="s">
        <v>101</v>
      </c>
      <c r="M183" s="138">
        <v>3</v>
      </c>
      <c r="N183" s="138"/>
      <c r="O183" s="139" t="s">
        <v>1799</v>
      </c>
      <c r="P183" s="138"/>
      <c r="Q183" s="138"/>
      <c r="R183" s="138">
        <v>1054391508267180</v>
      </c>
      <c r="S183" s="138"/>
      <c r="T183" s="138" t="s">
        <v>1260</v>
      </c>
      <c r="U183" s="138">
        <v>1</v>
      </c>
      <c r="V183" s="138" t="s">
        <v>59</v>
      </c>
      <c r="W183" s="139">
        <v>43025</v>
      </c>
      <c r="X183" s="142" t="s">
        <v>1987</v>
      </c>
      <c r="Y183" s="140">
        <v>57</v>
      </c>
      <c r="Z183" s="138" t="s">
        <v>1261</v>
      </c>
      <c r="AA183" s="138"/>
      <c r="AB183" s="138"/>
      <c r="AC183" s="138"/>
      <c r="AD183" s="138"/>
      <c r="AE183" s="138"/>
      <c r="AF183" s="138"/>
      <c r="AG183" s="138"/>
      <c r="AH183" s="138"/>
      <c r="AI183" s="138"/>
      <c r="AJ183" s="141"/>
      <c r="AK183" s="44"/>
      <c r="AL183" s="44"/>
    </row>
    <row r="184" spans="2:38" customFormat="1" x14ac:dyDescent="0.25">
      <c r="B184" s="137">
        <v>83925</v>
      </c>
      <c r="C184" s="138">
        <v>58038</v>
      </c>
      <c r="D184" s="139">
        <v>43013</v>
      </c>
      <c r="E184" s="139">
        <v>43014</v>
      </c>
      <c r="F184" s="138" t="s">
        <v>1313</v>
      </c>
      <c r="G184" s="138" t="s">
        <v>1476</v>
      </c>
      <c r="H184" s="138">
        <v>3148125440</v>
      </c>
      <c r="I184" s="138"/>
      <c r="J184" s="138"/>
      <c r="K184" s="138" t="s">
        <v>1247</v>
      </c>
      <c r="L184" s="138" t="s">
        <v>107</v>
      </c>
      <c r="M184" s="138">
        <v>9</v>
      </c>
      <c r="N184" s="138"/>
      <c r="O184" s="139" t="s">
        <v>1799</v>
      </c>
      <c r="P184" s="138"/>
      <c r="Q184" s="138"/>
      <c r="R184" s="138">
        <v>1061491508267220</v>
      </c>
      <c r="S184" s="138"/>
      <c r="T184" s="138" t="s">
        <v>1260</v>
      </c>
      <c r="U184" s="138">
        <v>1</v>
      </c>
      <c r="V184" s="138" t="s">
        <v>59</v>
      </c>
      <c r="W184" s="139">
        <v>43025</v>
      </c>
      <c r="X184" s="142" t="s">
        <v>1988</v>
      </c>
      <c r="Y184" s="140">
        <v>116</v>
      </c>
      <c r="Z184" s="138" t="s">
        <v>2267</v>
      </c>
      <c r="AA184" s="138"/>
      <c r="AB184" s="138"/>
      <c r="AC184" s="138"/>
      <c r="AD184" s="138"/>
      <c r="AE184" s="138"/>
      <c r="AF184" s="138"/>
      <c r="AG184" s="138"/>
      <c r="AH184" s="138"/>
      <c r="AI184" s="138"/>
      <c r="AJ184" s="141"/>
      <c r="AK184" s="44"/>
      <c r="AL184" s="44"/>
    </row>
    <row r="185" spans="2:38" customFormat="1" x14ac:dyDescent="0.25">
      <c r="B185" s="137">
        <v>83926</v>
      </c>
      <c r="C185" s="138">
        <v>58043</v>
      </c>
      <c r="D185" s="139">
        <v>43013</v>
      </c>
      <c r="E185" s="139">
        <v>43017</v>
      </c>
      <c r="F185" s="138">
        <v>43974124</v>
      </c>
      <c r="G185" s="138" t="s">
        <v>1477</v>
      </c>
      <c r="H185" s="138">
        <v>5281945</v>
      </c>
      <c r="I185" s="138"/>
      <c r="J185" s="138"/>
      <c r="K185" s="138" t="s">
        <v>1247</v>
      </c>
      <c r="L185" s="138" t="s">
        <v>103</v>
      </c>
      <c r="M185" s="138">
        <v>1</v>
      </c>
      <c r="N185" s="138"/>
      <c r="O185" s="139" t="s">
        <v>1799</v>
      </c>
      <c r="P185" s="138"/>
      <c r="Q185" s="138"/>
      <c r="R185" s="138">
        <v>1064611508267240</v>
      </c>
      <c r="S185" s="138"/>
      <c r="T185" s="138" t="s">
        <v>1260</v>
      </c>
      <c r="U185" s="138">
        <v>1</v>
      </c>
      <c r="V185" s="138" t="s">
        <v>93</v>
      </c>
      <c r="W185" s="139">
        <v>43025</v>
      </c>
      <c r="X185" s="142" t="s">
        <v>1989</v>
      </c>
      <c r="Y185" s="140">
        <v>60</v>
      </c>
      <c r="Z185" s="138" t="s">
        <v>1261</v>
      </c>
      <c r="AA185" s="138"/>
      <c r="AB185" s="138"/>
      <c r="AC185" s="138"/>
      <c r="AD185" s="138"/>
      <c r="AE185" s="138"/>
      <c r="AF185" s="138"/>
      <c r="AG185" s="138"/>
      <c r="AH185" s="138"/>
      <c r="AI185" s="138"/>
      <c r="AJ185" s="141"/>
      <c r="AK185" s="44"/>
      <c r="AL185" s="44"/>
    </row>
    <row r="186" spans="2:38" customFormat="1" x14ac:dyDescent="0.25">
      <c r="B186" s="137">
        <v>83927</v>
      </c>
      <c r="C186" s="138">
        <v>58046</v>
      </c>
      <c r="D186" s="139">
        <v>43013</v>
      </c>
      <c r="E186" s="139">
        <v>43014</v>
      </c>
      <c r="F186" s="138">
        <v>8283545</v>
      </c>
      <c r="G186" s="138" t="s">
        <v>1478</v>
      </c>
      <c r="H186" s="138">
        <v>5079195</v>
      </c>
      <c r="I186" s="138">
        <v>3014607769</v>
      </c>
      <c r="J186" s="138"/>
      <c r="K186" s="138" t="s">
        <v>1247</v>
      </c>
      <c r="L186" s="138" t="s">
        <v>101</v>
      </c>
      <c r="M186" s="138">
        <v>3</v>
      </c>
      <c r="N186" s="138">
        <v>1084671508267330</v>
      </c>
      <c r="O186" s="139" t="s">
        <v>1799</v>
      </c>
      <c r="P186" s="138" t="s">
        <v>79</v>
      </c>
      <c r="Q186" s="138"/>
      <c r="R186" s="138">
        <v>1077251508267300</v>
      </c>
      <c r="S186" s="138"/>
      <c r="T186" s="138" t="s">
        <v>1260</v>
      </c>
      <c r="U186" s="138">
        <v>1</v>
      </c>
      <c r="V186" s="138" t="s">
        <v>86</v>
      </c>
      <c r="W186" s="139">
        <v>43025</v>
      </c>
      <c r="X186" s="142" t="s">
        <v>1990</v>
      </c>
      <c r="Y186" s="140">
        <v>362</v>
      </c>
      <c r="Z186" s="138" t="s">
        <v>1261</v>
      </c>
      <c r="AA186" s="138" t="s">
        <v>935</v>
      </c>
      <c r="AB186" s="138"/>
      <c r="AC186" s="138" t="s">
        <v>79</v>
      </c>
      <c r="AD186" s="138"/>
      <c r="AE186" s="138" t="s">
        <v>935</v>
      </c>
      <c r="AF186" s="138"/>
      <c r="AG186" s="138" t="s">
        <v>935</v>
      </c>
      <c r="AH186" s="138"/>
      <c r="AI186" s="138"/>
      <c r="AJ186" s="141"/>
      <c r="AK186" s="44"/>
      <c r="AL186" s="44"/>
    </row>
    <row r="187" spans="2:38" customFormat="1" x14ac:dyDescent="0.25">
      <c r="B187" s="137">
        <v>83928</v>
      </c>
      <c r="C187" s="138">
        <v>58047</v>
      </c>
      <c r="D187" s="139">
        <v>43013</v>
      </c>
      <c r="E187" s="139">
        <v>43018</v>
      </c>
      <c r="F187" s="138">
        <v>42763134</v>
      </c>
      <c r="G187" s="138" t="s">
        <v>1479</v>
      </c>
      <c r="H187" s="138">
        <v>5053861</v>
      </c>
      <c r="I187" s="138">
        <v>3117992902</v>
      </c>
      <c r="J187" s="138"/>
      <c r="K187" s="138" t="s">
        <v>1247</v>
      </c>
      <c r="L187" s="138" t="s">
        <v>102</v>
      </c>
      <c r="M187" s="138">
        <v>4</v>
      </c>
      <c r="N187" s="138"/>
      <c r="O187" s="139" t="s">
        <v>1799</v>
      </c>
      <c r="P187" s="138" t="s">
        <v>79</v>
      </c>
      <c r="Q187" s="138"/>
      <c r="R187" s="138">
        <v>1091941508267380</v>
      </c>
      <c r="S187" s="138"/>
      <c r="T187" s="138" t="s">
        <v>1260</v>
      </c>
      <c r="U187" s="138">
        <v>1</v>
      </c>
      <c r="V187" s="138" t="s">
        <v>86</v>
      </c>
      <c r="W187" s="139">
        <v>43025</v>
      </c>
      <c r="X187" s="142" t="s">
        <v>1991</v>
      </c>
      <c r="Y187" s="140">
        <v>251</v>
      </c>
      <c r="Z187" s="138" t="s">
        <v>2267</v>
      </c>
      <c r="AA187" s="138" t="s">
        <v>935</v>
      </c>
      <c r="AB187" s="138"/>
      <c r="AC187" s="138" t="s">
        <v>79</v>
      </c>
      <c r="AD187" s="138"/>
      <c r="AE187" s="138" t="s">
        <v>935</v>
      </c>
      <c r="AF187" s="138"/>
      <c r="AG187" s="138" t="s">
        <v>937</v>
      </c>
      <c r="AH187" s="138"/>
      <c r="AI187" s="138" t="s">
        <v>2306</v>
      </c>
      <c r="AJ187" s="141"/>
      <c r="AK187" s="44"/>
      <c r="AL187" s="44"/>
    </row>
    <row r="188" spans="2:38" customFormat="1" x14ac:dyDescent="0.25">
      <c r="B188" s="137">
        <v>83929</v>
      </c>
      <c r="C188" s="138">
        <v>58049</v>
      </c>
      <c r="D188" s="139">
        <v>43013</v>
      </c>
      <c r="E188" s="139">
        <v>43020</v>
      </c>
      <c r="F188" s="138">
        <v>70046107</v>
      </c>
      <c r="G188" s="138" t="s">
        <v>1480</v>
      </c>
      <c r="H188" s="138">
        <v>2917205</v>
      </c>
      <c r="I188" s="138">
        <v>3154994383</v>
      </c>
      <c r="J188" s="138"/>
      <c r="K188" s="138" t="s">
        <v>1247</v>
      </c>
      <c r="L188" s="138" t="s">
        <v>101</v>
      </c>
      <c r="M188" s="138">
        <v>2</v>
      </c>
      <c r="N188" s="138" t="s">
        <v>1763</v>
      </c>
      <c r="O188" s="139" t="s">
        <v>1799</v>
      </c>
      <c r="P188" s="138"/>
      <c r="Q188" s="138"/>
      <c r="R188" s="138">
        <v>1094881508267390</v>
      </c>
      <c r="S188" s="138"/>
      <c r="T188" s="138" t="s">
        <v>1260</v>
      </c>
      <c r="U188" s="138">
        <v>1</v>
      </c>
      <c r="V188" s="138" t="s">
        <v>88</v>
      </c>
      <c r="W188" s="139">
        <v>43025</v>
      </c>
      <c r="X188" s="142" t="s">
        <v>1992</v>
      </c>
      <c r="Y188" s="140">
        <v>191</v>
      </c>
      <c r="Z188" s="138" t="s">
        <v>2268</v>
      </c>
      <c r="AA188" s="138"/>
      <c r="AB188" s="138"/>
      <c r="AC188" s="138"/>
      <c r="AD188" s="138"/>
      <c r="AE188" s="138"/>
      <c r="AF188" s="138"/>
      <c r="AG188" s="138"/>
      <c r="AH188" s="138"/>
      <c r="AI188" s="138"/>
      <c r="AJ188" s="141"/>
      <c r="AK188" s="44"/>
      <c r="AL188" s="44"/>
    </row>
    <row r="189" spans="2:38" customFormat="1" x14ac:dyDescent="0.25">
      <c r="B189" s="137">
        <v>83930</v>
      </c>
      <c r="C189" s="138">
        <v>58050</v>
      </c>
      <c r="D189" s="139">
        <v>43013</v>
      </c>
      <c r="E189" s="139">
        <v>43017</v>
      </c>
      <c r="F189" s="138" t="s">
        <v>1313</v>
      </c>
      <c r="G189" s="138" t="s">
        <v>1481</v>
      </c>
      <c r="H189" s="138">
        <v>4484644</v>
      </c>
      <c r="I189" s="138">
        <v>135</v>
      </c>
      <c r="J189" s="138">
        <v>3042032490</v>
      </c>
      <c r="K189" s="138" t="s">
        <v>1247</v>
      </c>
      <c r="L189" s="138" t="s">
        <v>104</v>
      </c>
      <c r="M189" s="138">
        <v>6</v>
      </c>
      <c r="N189" s="138"/>
      <c r="O189" s="139" t="s">
        <v>1799</v>
      </c>
      <c r="P189" s="138" t="s">
        <v>79</v>
      </c>
      <c r="Q189" s="138"/>
      <c r="R189" s="138">
        <v>1129591508267570</v>
      </c>
      <c r="S189" s="138"/>
      <c r="T189" s="138" t="s">
        <v>1260</v>
      </c>
      <c r="U189" s="138">
        <v>1</v>
      </c>
      <c r="V189" s="138" t="s">
        <v>86</v>
      </c>
      <c r="W189" s="139">
        <v>43025</v>
      </c>
      <c r="X189" s="142" t="s">
        <v>1993</v>
      </c>
      <c r="Y189" s="140">
        <v>326</v>
      </c>
      <c r="Z189" s="138" t="s">
        <v>2268</v>
      </c>
      <c r="AA189" s="138" t="s">
        <v>935</v>
      </c>
      <c r="AB189" s="138"/>
      <c r="AC189" s="138" t="s">
        <v>79</v>
      </c>
      <c r="AD189" s="138"/>
      <c r="AE189" s="138" t="s">
        <v>938</v>
      </c>
      <c r="AF189" s="138" t="s">
        <v>2271</v>
      </c>
      <c r="AG189" s="138" t="s">
        <v>938</v>
      </c>
      <c r="AH189" s="138" t="s">
        <v>2271</v>
      </c>
      <c r="AI189" s="138" t="s">
        <v>2307</v>
      </c>
      <c r="AJ189" s="141"/>
      <c r="AK189" s="44"/>
      <c r="AL189" s="44"/>
    </row>
    <row r="190" spans="2:38" customFormat="1" x14ac:dyDescent="0.25">
      <c r="B190" s="137">
        <v>83931</v>
      </c>
      <c r="C190" s="138">
        <v>58052</v>
      </c>
      <c r="D190" s="139">
        <v>43013</v>
      </c>
      <c r="E190" s="139">
        <v>43018</v>
      </c>
      <c r="F190" s="138" t="s">
        <v>1313</v>
      </c>
      <c r="G190" s="138" t="s">
        <v>1482</v>
      </c>
      <c r="H190" s="138">
        <v>3221107</v>
      </c>
      <c r="I190" s="138"/>
      <c r="J190" s="138"/>
      <c r="K190" s="138" t="s">
        <v>1247</v>
      </c>
      <c r="L190" s="138" t="s">
        <v>104</v>
      </c>
      <c r="M190" s="138">
        <v>4</v>
      </c>
      <c r="N190" s="138"/>
      <c r="O190" s="139" t="s">
        <v>1799</v>
      </c>
      <c r="P190" s="138" t="s">
        <v>79</v>
      </c>
      <c r="Q190" s="138"/>
      <c r="R190" s="138">
        <v>1146091508267650</v>
      </c>
      <c r="S190" s="138"/>
      <c r="T190" s="138" t="s">
        <v>1260</v>
      </c>
      <c r="U190" s="138">
        <v>1</v>
      </c>
      <c r="V190" s="138" t="s">
        <v>86</v>
      </c>
      <c r="W190" s="139">
        <v>43025</v>
      </c>
      <c r="X190" s="142" t="s">
        <v>1994</v>
      </c>
      <c r="Y190" s="140">
        <v>375</v>
      </c>
      <c r="Z190" s="138" t="s">
        <v>2267</v>
      </c>
      <c r="AA190" s="138" t="s">
        <v>935</v>
      </c>
      <c r="AB190" s="138"/>
      <c r="AC190" s="138" t="s">
        <v>79</v>
      </c>
      <c r="AD190" s="138"/>
      <c r="AE190" s="138" t="s">
        <v>935</v>
      </c>
      <c r="AF190" s="138"/>
      <c r="AG190" s="138" t="s">
        <v>935</v>
      </c>
      <c r="AH190" s="138"/>
      <c r="AI190" s="138" t="s">
        <v>2308</v>
      </c>
      <c r="AJ190" s="141"/>
      <c r="AK190" s="44"/>
      <c r="AL190" s="44"/>
    </row>
    <row r="191" spans="2:38" customFormat="1" x14ac:dyDescent="0.25">
      <c r="B191" s="137">
        <v>83932</v>
      </c>
      <c r="C191" s="138">
        <v>58055</v>
      </c>
      <c r="D191" s="139">
        <v>43013</v>
      </c>
      <c r="E191" s="139">
        <v>43016</v>
      </c>
      <c r="F191" s="138">
        <v>43972039</v>
      </c>
      <c r="G191" s="138" t="s">
        <v>1483</v>
      </c>
      <c r="H191" s="138">
        <v>2260362</v>
      </c>
      <c r="I191" s="138"/>
      <c r="J191" s="138"/>
      <c r="K191" s="138" t="s">
        <v>1247</v>
      </c>
      <c r="L191" s="138" t="s">
        <v>102</v>
      </c>
      <c r="M191" s="138">
        <v>3</v>
      </c>
      <c r="N191" s="138"/>
      <c r="O191" s="139" t="s">
        <v>1799</v>
      </c>
      <c r="P191" s="138" t="s">
        <v>79</v>
      </c>
      <c r="Q191" s="138"/>
      <c r="R191" s="138">
        <v>1148941508267670</v>
      </c>
      <c r="S191" s="138"/>
      <c r="T191" s="138" t="s">
        <v>1260</v>
      </c>
      <c r="U191" s="138">
        <v>1</v>
      </c>
      <c r="V191" s="138" t="s">
        <v>86</v>
      </c>
      <c r="W191" s="139">
        <v>43025</v>
      </c>
      <c r="X191" s="142" t="s">
        <v>1995</v>
      </c>
      <c r="Y191" s="140">
        <v>171</v>
      </c>
      <c r="Z191" s="138" t="s">
        <v>1261</v>
      </c>
      <c r="AA191" s="138" t="s">
        <v>935</v>
      </c>
      <c r="AB191" s="138"/>
      <c r="AC191" s="138" t="s">
        <v>79</v>
      </c>
      <c r="AD191" s="138"/>
      <c r="AE191" s="138" t="s">
        <v>937</v>
      </c>
      <c r="AF191" s="138"/>
      <c r="AG191" s="138" t="s">
        <v>937</v>
      </c>
      <c r="AH191" s="138"/>
      <c r="AI191" s="138"/>
      <c r="AJ191" s="141"/>
      <c r="AK191" s="44"/>
      <c r="AL191" s="44"/>
    </row>
    <row r="192" spans="2:38" customFormat="1" x14ac:dyDescent="0.25">
      <c r="B192" s="137">
        <v>83933</v>
      </c>
      <c r="C192" s="138">
        <v>58056</v>
      </c>
      <c r="D192" s="139">
        <v>43013</v>
      </c>
      <c r="E192" s="139">
        <v>43015</v>
      </c>
      <c r="F192" s="138" t="s">
        <v>1313</v>
      </c>
      <c r="G192" s="138" t="s">
        <v>1287</v>
      </c>
      <c r="H192" s="138">
        <v>4600129</v>
      </c>
      <c r="I192" s="138"/>
      <c r="J192" s="138"/>
      <c r="K192" s="138" t="s">
        <v>1247</v>
      </c>
      <c r="L192" s="138" t="s">
        <v>1169</v>
      </c>
      <c r="M192" s="138">
        <v>5</v>
      </c>
      <c r="N192" s="138"/>
      <c r="O192" s="139" t="s">
        <v>1799</v>
      </c>
      <c r="P192" s="138"/>
      <c r="Q192" s="138"/>
      <c r="R192" s="138">
        <v>1026621508267840</v>
      </c>
      <c r="S192" s="138"/>
      <c r="T192" s="138" t="s">
        <v>1260</v>
      </c>
      <c r="U192" s="138">
        <v>1</v>
      </c>
      <c r="V192" s="138" t="s">
        <v>59</v>
      </c>
      <c r="W192" s="139">
        <v>43025</v>
      </c>
      <c r="X192" s="142" t="s">
        <v>1996</v>
      </c>
      <c r="Y192" s="140">
        <v>77</v>
      </c>
      <c r="Z192" s="138" t="s">
        <v>1261</v>
      </c>
      <c r="AA192" s="138"/>
      <c r="AB192" s="138"/>
      <c r="AC192" s="138"/>
      <c r="AD192" s="138"/>
      <c r="AE192" s="138"/>
      <c r="AF192" s="138"/>
      <c r="AG192" s="138"/>
      <c r="AH192" s="138"/>
      <c r="AI192" s="138"/>
      <c r="AJ192" s="141"/>
      <c r="AK192" s="44"/>
      <c r="AL192" s="44"/>
    </row>
    <row r="193" spans="2:38" customFormat="1" x14ac:dyDescent="0.25">
      <c r="B193" s="137">
        <v>83934</v>
      </c>
      <c r="C193" s="138">
        <v>58057</v>
      </c>
      <c r="D193" s="139">
        <v>43013</v>
      </c>
      <c r="E193" s="139">
        <v>43019</v>
      </c>
      <c r="F193" s="138" t="s">
        <v>1313</v>
      </c>
      <c r="G193" s="138" t="s">
        <v>1484</v>
      </c>
      <c r="H193" s="138">
        <v>5831638</v>
      </c>
      <c r="I193" s="138"/>
      <c r="J193" s="138"/>
      <c r="K193" s="138" t="s">
        <v>1247</v>
      </c>
      <c r="L193" s="138" t="s">
        <v>102</v>
      </c>
      <c r="M193" s="138">
        <v>2</v>
      </c>
      <c r="N193" s="138"/>
      <c r="O193" s="139" t="s">
        <v>1799</v>
      </c>
      <c r="P193" s="138"/>
      <c r="Q193" s="138"/>
      <c r="R193" s="138">
        <v>1031661508267870</v>
      </c>
      <c r="S193" s="138"/>
      <c r="T193" s="138" t="s">
        <v>1260</v>
      </c>
      <c r="U193" s="138">
        <v>1</v>
      </c>
      <c r="V193" s="138" t="s">
        <v>59</v>
      </c>
      <c r="W193" s="139">
        <v>43025</v>
      </c>
      <c r="X193" s="142" t="s">
        <v>1997</v>
      </c>
      <c r="Y193" s="140">
        <v>91</v>
      </c>
      <c r="Z193" s="138" t="s">
        <v>2268</v>
      </c>
      <c r="AA193" s="138"/>
      <c r="AB193" s="138"/>
      <c r="AC193" s="138"/>
      <c r="AD193" s="138"/>
      <c r="AE193" s="138"/>
      <c r="AF193" s="138"/>
      <c r="AG193" s="138"/>
      <c r="AH193" s="138"/>
      <c r="AI193" s="138"/>
      <c r="AJ193" s="141"/>
      <c r="AK193" s="44"/>
      <c r="AL193" s="44"/>
    </row>
    <row r="194" spans="2:38" customFormat="1" x14ac:dyDescent="0.25">
      <c r="B194" s="137">
        <v>83935</v>
      </c>
      <c r="C194" s="138">
        <v>58058</v>
      </c>
      <c r="D194" s="139">
        <v>43013</v>
      </c>
      <c r="E194" s="139">
        <v>43018</v>
      </c>
      <c r="F194" s="138">
        <v>8291404</v>
      </c>
      <c r="G194" s="138" t="s">
        <v>1485</v>
      </c>
      <c r="H194" s="138">
        <v>6034907</v>
      </c>
      <c r="I194" s="138"/>
      <c r="J194" s="138"/>
      <c r="K194" s="138" t="s">
        <v>1247</v>
      </c>
      <c r="L194" s="138" t="s">
        <v>102</v>
      </c>
      <c r="M194" s="138">
        <v>4</v>
      </c>
      <c r="N194" s="138"/>
      <c r="O194" s="139" t="s">
        <v>1799</v>
      </c>
      <c r="P194" s="138" t="s">
        <v>79</v>
      </c>
      <c r="Q194" s="138"/>
      <c r="R194" s="138">
        <v>1040841508267920</v>
      </c>
      <c r="S194" s="138"/>
      <c r="T194" s="138" t="s">
        <v>1260</v>
      </c>
      <c r="U194" s="138">
        <v>1</v>
      </c>
      <c r="V194" s="138" t="s">
        <v>86</v>
      </c>
      <c r="W194" s="139">
        <v>43025</v>
      </c>
      <c r="X194" s="142" t="s">
        <v>1998</v>
      </c>
      <c r="Y194" s="140">
        <v>132</v>
      </c>
      <c r="Z194" s="138" t="s">
        <v>1261</v>
      </c>
      <c r="AA194" s="138" t="s">
        <v>935</v>
      </c>
      <c r="AB194" s="138"/>
      <c r="AC194" s="138" t="s">
        <v>79</v>
      </c>
      <c r="AD194" s="138"/>
      <c r="AE194" s="138" t="s">
        <v>935</v>
      </c>
      <c r="AF194" s="138"/>
      <c r="AG194" s="138" t="s">
        <v>937</v>
      </c>
      <c r="AH194" s="138"/>
      <c r="AI194" s="138" t="s">
        <v>2309</v>
      </c>
      <c r="AJ194" s="141"/>
      <c r="AK194" s="44"/>
      <c r="AL194" s="44"/>
    </row>
    <row r="195" spans="2:38" customFormat="1" x14ac:dyDescent="0.25">
      <c r="B195" s="137">
        <v>83936</v>
      </c>
      <c r="C195" s="138">
        <v>58062</v>
      </c>
      <c r="D195" s="139">
        <v>43013</v>
      </c>
      <c r="E195" s="139">
        <v>43014</v>
      </c>
      <c r="F195" s="138" t="s">
        <v>1313</v>
      </c>
      <c r="G195" s="138" t="s">
        <v>1486</v>
      </c>
      <c r="H195" s="138">
        <v>2694288</v>
      </c>
      <c r="I195" s="138">
        <v>3002107076</v>
      </c>
      <c r="J195" s="138"/>
      <c r="K195" s="138" t="s">
        <v>1247</v>
      </c>
      <c r="L195" s="138" t="s">
        <v>102</v>
      </c>
      <c r="M195" s="138">
        <v>3</v>
      </c>
      <c r="N195" s="138"/>
      <c r="O195" s="139" t="s">
        <v>1799</v>
      </c>
      <c r="P195" s="138" t="s">
        <v>79</v>
      </c>
      <c r="Q195" s="138"/>
      <c r="R195" s="138">
        <v>1053951508267980</v>
      </c>
      <c r="S195" s="138"/>
      <c r="T195" s="138" t="s">
        <v>1260</v>
      </c>
      <c r="U195" s="138">
        <v>1</v>
      </c>
      <c r="V195" s="138" t="s">
        <v>86</v>
      </c>
      <c r="W195" s="139">
        <v>43025</v>
      </c>
      <c r="X195" s="142" t="s">
        <v>1999</v>
      </c>
      <c r="Y195" s="140">
        <v>145</v>
      </c>
      <c r="Z195" s="138" t="s">
        <v>2268</v>
      </c>
      <c r="AA195" s="138" t="s">
        <v>935</v>
      </c>
      <c r="AB195" s="138"/>
      <c r="AC195" s="138" t="s">
        <v>79</v>
      </c>
      <c r="AD195" s="138"/>
      <c r="AE195" s="138" t="s">
        <v>935</v>
      </c>
      <c r="AF195" s="138"/>
      <c r="AG195" s="138" t="s">
        <v>935</v>
      </c>
      <c r="AH195" s="138"/>
      <c r="AI195" s="138"/>
      <c r="AJ195" s="141"/>
      <c r="AK195" s="44"/>
      <c r="AL195" s="44"/>
    </row>
    <row r="196" spans="2:38" customFormat="1" x14ac:dyDescent="0.25">
      <c r="B196" s="137">
        <v>83937</v>
      </c>
      <c r="C196" s="138">
        <v>58067</v>
      </c>
      <c r="D196" s="139">
        <v>43013</v>
      </c>
      <c r="E196" s="139">
        <v>43017</v>
      </c>
      <c r="F196" s="138">
        <v>43095826</v>
      </c>
      <c r="G196" s="138" t="s">
        <v>1487</v>
      </c>
      <c r="H196" s="138">
        <v>5228045</v>
      </c>
      <c r="I196" s="138">
        <v>3114533914</v>
      </c>
      <c r="J196" s="138"/>
      <c r="K196" s="138" t="s">
        <v>1247</v>
      </c>
      <c r="L196" s="138" t="s">
        <v>103</v>
      </c>
      <c r="M196" s="138">
        <v>1</v>
      </c>
      <c r="N196" s="138"/>
      <c r="O196" s="139" t="s">
        <v>1799</v>
      </c>
      <c r="P196" s="138" t="s">
        <v>79</v>
      </c>
      <c r="Q196" s="138"/>
      <c r="R196" s="138">
        <v>1085721508268150</v>
      </c>
      <c r="S196" s="138"/>
      <c r="T196" s="138" t="s">
        <v>1260</v>
      </c>
      <c r="U196" s="138">
        <v>1</v>
      </c>
      <c r="V196" s="138" t="s">
        <v>86</v>
      </c>
      <c r="W196" s="139">
        <v>43025</v>
      </c>
      <c r="X196" s="142" t="s">
        <v>2000</v>
      </c>
      <c r="Y196" s="140">
        <v>471</v>
      </c>
      <c r="Z196" s="138" t="s">
        <v>2267</v>
      </c>
      <c r="AA196" s="138" t="s">
        <v>937</v>
      </c>
      <c r="AB196" s="138"/>
      <c r="AC196" s="138" t="s">
        <v>79</v>
      </c>
      <c r="AD196" s="138"/>
      <c r="AE196" s="138" t="s">
        <v>937</v>
      </c>
      <c r="AF196" s="138"/>
      <c r="AG196" s="138" t="s">
        <v>938</v>
      </c>
      <c r="AH196" s="138" t="s">
        <v>2282</v>
      </c>
      <c r="AI196" s="138"/>
      <c r="AJ196" s="141"/>
      <c r="AK196" s="44"/>
      <c r="AL196" s="44"/>
    </row>
    <row r="197" spans="2:38" customFormat="1" x14ac:dyDescent="0.25">
      <c r="B197" s="137">
        <v>83938</v>
      </c>
      <c r="C197" s="138">
        <v>58071</v>
      </c>
      <c r="D197" s="139">
        <v>43014</v>
      </c>
      <c r="E197" s="139">
        <v>43017</v>
      </c>
      <c r="F197" s="138" t="s">
        <v>1313</v>
      </c>
      <c r="G197" s="138" t="s">
        <v>1488</v>
      </c>
      <c r="H197" s="138">
        <v>4488090</v>
      </c>
      <c r="I197" s="138">
        <v>1122</v>
      </c>
      <c r="J197" s="138"/>
      <c r="K197" s="138" t="s">
        <v>1247</v>
      </c>
      <c r="L197" s="138" t="s">
        <v>105</v>
      </c>
      <c r="M197" s="138">
        <v>6</v>
      </c>
      <c r="N197" s="138"/>
      <c r="O197" s="139" t="s">
        <v>1799</v>
      </c>
      <c r="P197" s="138"/>
      <c r="Q197" s="138"/>
      <c r="R197" s="138">
        <v>1058951508268010</v>
      </c>
      <c r="S197" s="138"/>
      <c r="T197" s="138" t="s">
        <v>1260</v>
      </c>
      <c r="U197" s="138">
        <v>1</v>
      </c>
      <c r="V197" s="138" t="s">
        <v>59</v>
      </c>
      <c r="W197" s="139">
        <v>43025</v>
      </c>
      <c r="X197" s="142" t="s">
        <v>2001</v>
      </c>
      <c r="Y197" s="140">
        <v>187</v>
      </c>
      <c r="Z197" s="138" t="s">
        <v>2266</v>
      </c>
      <c r="AA197" s="138"/>
      <c r="AB197" s="138"/>
      <c r="AC197" s="138"/>
      <c r="AD197" s="138"/>
      <c r="AE197" s="138"/>
      <c r="AF197" s="138"/>
      <c r="AG197" s="138"/>
      <c r="AH197" s="138"/>
      <c r="AI197" s="138"/>
      <c r="AJ197" s="141"/>
      <c r="AK197" s="44"/>
      <c r="AL197" s="44"/>
    </row>
    <row r="198" spans="2:38" customFormat="1" x14ac:dyDescent="0.25">
      <c r="B198" s="137">
        <v>83939</v>
      </c>
      <c r="C198" s="138">
        <v>58075</v>
      </c>
      <c r="D198" s="139">
        <v>43014</v>
      </c>
      <c r="E198" s="139">
        <v>43018</v>
      </c>
      <c r="F198" s="138" t="s">
        <v>1313</v>
      </c>
      <c r="G198" s="138" t="s">
        <v>1302</v>
      </c>
      <c r="H198" s="138">
        <v>3604040</v>
      </c>
      <c r="I198" s="138">
        <v>104</v>
      </c>
      <c r="J198" s="138"/>
      <c r="K198" s="138" t="s">
        <v>1247</v>
      </c>
      <c r="L198" s="138" t="s">
        <v>101</v>
      </c>
      <c r="M198" s="138">
        <v>9</v>
      </c>
      <c r="N198" s="138"/>
      <c r="O198" s="139" t="s">
        <v>1799</v>
      </c>
      <c r="P198" s="138"/>
      <c r="Q198" s="138"/>
      <c r="R198" s="138">
        <v>1068231508268060</v>
      </c>
      <c r="S198" s="138"/>
      <c r="T198" s="138" t="s">
        <v>1260</v>
      </c>
      <c r="U198" s="138">
        <v>1</v>
      </c>
      <c r="V198" s="138" t="s">
        <v>59</v>
      </c>
      <c r="W198" s="139">
        <v>43025</v>
      </c>
      <c r="X198" s="142" t="s">
        <v>2002</v>
      </c>
      <c r="Y198" s="140">
        <v>78</v>
      </c>
      <c r="Z198" s="138" t="s">
        <v>1261</v>
      </c>
      <c r="AA198" s="138"/>
      <c r="AB198" s="138"/>
      <c r="AC198" s="138"/>
      <c r="AD198" s="138"/>
      <c r="AE198" s="138"/>
      <c r="AF198" s="138"/>
      <c r="AG198" s="138"/>
      <c r="AH198" s="138"/>
      <c r="AI198" s="138"/>
      <c r="AJ198" s="141"/>
      <c r="AK198" s="44"/>
      <c r="AL198" s="44"/>
    </row>
    <row r="199" spans="2:38" customFormat="1" x14ac:dyDescent="0.25">
      <c r="B199" s="137">
        <v>83940</v>
      </c>
      <c r="C199" s="138">
        <v>58078</v>
      </c>
      <c r="D199" s="139">
        <v>43014</v>
      </c>
      <c r="E199" s="139">
        <v>43017</v>
      </c>
      <c r="F199" s="138">
        <v>800124428</v>
      </c>
      <c r="G199" s="138" t="s">
        <v>1489</v>
      </c>
      <c r="H199" s="138">
        <v>4444424</v>
      </c>
      <c r="I199" s="138">
        <v>3104144233</v>
      </c>
      <c r="J199" s="138"/>
      <c r="K199" s="138" t="s">
        <v>1247</v>
      </c>
      <c r="L199" s="138" t="s">
        <v>105</v>
      </c>
      <c r="M199" s="138">
        <v>5</v>
      </c>
      <c r="N199" s="138"/>
      <c r="O199" s="139" t="s">
        <v>1799</v>
      </c>
      <c r="P199" s="138"/>
      <c r="Q199" s="138"/>
      <c r="R199" s="138">
        <v>1081961508268130</v>
      </c>
      <c r="S199" s="138"/>
      <c r="T199" s="138" t="s">
        <v>1260</v>
      </c>
      <c r="U199" s="138">
        <v>1</v>
      </c>
      <c r="V199" s="138" t="s">
        <v>59</v>
      </c>
      <c r="W199" s="139">
        <v>43025</v>
      </c>
      <c r="X199" s="142" t="s">
        <v>2003</v>
      </c>
      <c r="Y199" s="140">
        <v>148</v>
      </c>
      <c r="Z199" s="138" t="s">
        <v>2264</v>
      </c>
      <c r="AA199" s="138"/>
      <c r="AB199" s="138"/>
      <c r="AC199" s="138"/>
      <c r="AD199" s="138"/>
      <c r="AE199" s="138"/>
      <c r="AF199" s="138"/>
      <c r="AG199" s="138"/>
      <c r="AH199" s="138"/>
      <c r="AI199" s="138"/>
      <c r="AJ199" s="141"/>
      <c r="AK199" s="44"/>
      <c r="AL199" s="44"/>
    </row>
    <row r="200" spans="2:38" customFormat="1" x14ac:dyDescent="0.25">
      <c r="B200" s="137">
        <v>83941</v>
      </c>
      <c r="C200" s="138">
        <v>58080</v>
      </c>
      <c r="D200" s="139">
        <v>43014</v>
      </c>
      <c r="E200" s="139">
        <v>43018</v>
      </c>
      <c r="F200" s="138">
        <v>43071320</v>
      </c>
      <c r="G200" s="138" t="s">
        <v>1490</v>
      </c>
      <c r="H200" s="138">
        <v>5874576</v>
      </c>
      <c r="I200" s="138"/>
      <c r="J200" s="138"/>
      <c r="K200" s="138" t="s">
        <v>1247</v>
      </c>
      <c r="L200" s="138" t="s">
        <v>1238</v>
      </c>
      <c r="M200" s="138">
        <v>2</v>
      </c>
      <c r="N200" s="138"/>
      <c r="O200" s="139" t="s">
        <v>1799</v>
      </c>
      <c r="P200" s="138"/>
      <c r="Q200" s="138"/>
      <c r="R200" s="138">
        <v>1084141508268150</v>
      </c>
      <c r="S200" s="138"/>
      <c r="T200" s="138" t="s">
        <v>1260</v>
      </c>
      <c r="U200" s="138">
        <v>1</v>
      </c>
      <c r="V200" s="138" t="s">
        <v>59</v>
      </c>
      <c r="W200" s="139">
        <v>43025</v>
      </c>
      <c r="X200" s="142" t="s">
        <v>2004</v>
      </c>
      <c r="Y200" s="140">
        <v>115</v>
      </c>
      <c r="Z200" s="138" t="s">
        <v>2268</v>
      </c>
      <c r="AA200" s="138"/>
      <c r="AB200" s="138"/>
      <c r="AC200" s="138"/>
      <c r="AD200" s="138"/>
      <c r="AE200" s="138"/>
      <c r="AF200" s="138"/>
      <c r="AG200" s="138"/>
      <c r="AH200" s="138"/>
      <c r="AI200" s="138"/>
      <c r="AJ200" s="141"/>
      <c r="AK200" s="44"/>
      <c r="AL200" s="44"/>
    </row>
    <row r="201" spans="2:38" customFormat="1" x14ac:dyDescent="0.25">
      <c r="B201" s="137">
        <v>83942</v>
      </c>
      <c r="C201" s="138">
        <v>58081</v>
      </c>
      <c r="D201" s="139">
        <v>43014</v>
      </c>
      <c r="E201" s="139">
        <v>43015</v>
      </c>
      <c r="F201" s="138" t="s">
        <v>1313</v>
      </c>
      <c r="G201" s="138" t="s">
        <v>1491</v>
      </c>
      <c r="H201" s="138">
        <v>4927192</v>
      </c>
      <c r="I201" s="138"/>
      <c r="J201" s="138"/>
      <c r="K201" s="138" t="s">
        <v>1247</v>
      </c>
      <c r="L201" s="138" t="s">
        <v>107</v>
      </c>
      <c r="M201" s="138">
        <v>9</v>
      </c>
      <c r="N201" s="138" t="s">
        <v>1764</v>
      </c>
      <c r="O201" s="139" t="s">
        <v>1799</v>
      </c>
      <c r="P201" s="138" t="s">
        <v>80</v>
      </c>
      <c r="Q201" s="138" t="s">
        <v>1764</v>
      </c>
      <c r="R201" s="138">
        <v>1082291508268140</v>
      </c>
      <c r="S201" s="138"/>
      <c r="T201" s="138" t="s">
        <v>1260</v>
      </c>
      <c r="U201" s="138">
        <v>1</v>
      </c>
      <c r="V201" s="138" t="s">
        <v>90</v>
      </c>
      <c r="W201" s="139">
        <v>43025</v>
      </c>
      <c r="X201" s="142" t="s">
        <v>2005</v>
      </c>
      <c r="Y201" s="140">
        <v>207</v>
      </c>
      <c r="Z201" s="138" t="s">
        <v>1261</v>
      </c>
      <c r="AA201" s="138"/>
      <c r="AB201" s="138"/>
      <c r="AC201" s="138"/>
      <c r="AD201" s="138"/>
      <c r="AE201" s="138"/>
      <c r="AF201" s="138"/>
      <c r="AG201" s="138"/>
      <c r="AH201" s="138"/>
      <c r="AI201" s="138"/>
      <c r="AJ201" s="141"/>
      <c r="AK201" s="44"/>
      <c r="AL201" s="44"/>
    </row>
    <row r="202" spans="2:38" customFormat="1" x14ac:dyDescent="0.25">
      <c r="B202" s="137">
        <v>83943</v>
      </c>
      <c r="C202" s="138">
        <v>58087</v>
      </c>
      <c r="D202" s="139">
        <v>43014</v>
      </c>
      <c r="E202" s="139">
        <v>43018</v>
      </c>
      <c r="F202" s="138">
        <v>39437552</v>
      </c>
      <c r="G202" s="138" t="s">
        <v>1492</v>
      </c>
      <c r="H202" s="138">
        <v>3172716</v>
      </c>
      <c r="I202" s="138">
        <v>3137329519</v>
      </c>
      <c r="J202" s="138"/>
      <c r="K202" s="138" t="s">
        <v>1247</v>
      </c>
      <c r="L202" s="138" t="s">
        <v>102</v>
      </c>
      <c r="M202" s="138">
        <v>5</v>
      </c>
      <c r="N202" s="138"/>
      <c r="O202" s="139" t="s">
        <v>1799</v>
      </c>
      <c r="P202" s="138" t="s">
        <v>79</v>
      </c>
      <c r="Q202" s="138"/>
      <c r="R202" s="138">
        <v>1106561508268260</v>
      </c>
      <c r="S202" s="138"/>
      <c r="T202" s="138" t="s">
        <v>1260</v>
      </c>
      <c r="U202" s="138">
        <v>1</v>
      </c>
      <c r="V202" s="138" t="s">
        <v>86</v>
      </c>
      <c r="W202" s="139">
        <v>43025</v>
      </c>
      <c r="X202" s="142" t="s">
        <v>2006</v>
      </c>
      <c r="Y202" s="140">
        <v>248</v>
      </c>
      <c r="Z202" s="138" t="s">
        <v>2263</v>
      </c>
      <c r="AA202" s="138" t="s">
        <v>935</v>
      </c>
      <c r="AB202" s="138"/>
      <c r="AC202" s="138" t="s">
        <v>79</v>
      </c>
      <c r="AD202" s="138"/>
      <c r="AE202" s="138" t="s">
        <v>935</v>
      </c>
      <c r="AF202" s="138"/>
      <c r="AG202" s="138" t="s">
        <v>935</v>
      </c>
      <c r="AH202" s="138"/>
      <c r="AI202" s="138"/>
      <c r="AJ202" s="141"/>
      <c r="AK202" s="44"/>
      <c r="AL202" s="44"/>
    </row>
    <row r="203" spans="2:38" customFormat="1" x14ac:dyDescent="0.25">
      <c r="B203" s="137">
        <v>83944</v>
      </c>
      <c r="C203" s="138">
        <v>58090</v>
      </c>
      <c r="D203" s="139">
        <v>43014</v>
      </c>
      <c r="E203" s="139">
        <v>43020</v>
      </c>
      <c r="F203" s="138">
        <v>23254825</v>
      </c>
      <c r="G203" s="138" t="s">
        <v>1493</v>
      </c>
      <c r="H203" s="138">
        <v>2569856</v>
      </c>
      <c r="I203" s="138"/>
      <c r="J203" s="138"/>
      <c r="K203" s="138" t="s">
        <v>1247</v>
      </c>
      <c r="L203" s="138" t="s">
        <v>110</v>
      </c>
      <c r="M203" s="138">
        <v>5</v>
      </c>
      <c r="N203" s="138" t="s">
        <v>1173</v>
      </c>
      <c r="O203" s="139" t="s">
        <v>1799</v>
      </c>
      <c r="P203" s="138"/>
      <c r="Q203" s="138"/>
      <c r="R203" s="138">
        <v>1088331508268170</v>
      </c>
      <c r="S203" s="138"/>
      <c r="T203" s="138" t="s">
        <v>1260</v>
      </c>
      <c r="U203" s="138">
        <v>1</v>
      </c>
      <c r="V203" s="138" t="s">
        <v>1173</v>
      </c>
      <c r="W203" s="139">
        <v>43025</v>
      </c>
      <c r="X203" s="142" t="s">
        <v>2007</v>
      </c>
      <c r="Y203" s="140">
        <v>125</v>
      </c>
      <c r="Z203" s="138" t="s">
        <v>2266</v>
      </c>
      <c r="AA203" s="138"/>
      <c r="AB203" s="138"/>
      <c r="AC203" s="138"/>
      <c r="AD203" s="138"/>
      <c r="AE203" s="138"/>
      <c r="AF203" s="138"/>
      <c r="AG203" s="138"/>
      <c r="AH203" s="138"/>
      <c r="AI203" s="138"/>
      <c r="AJ203" s="141"/>
      <c r="AK203" s="44"/>
      <c r="AL203" s="44"/>
    </row>
    <row r="204" spans="2:38" customFormat="1" x14ac:dyDescent="0.25">
      <c r="B204" s="137">
        <v>83945</v>
      </c>
      <c r="C204" s="138">
        <v>58101</v>
      </c>
      <c r="D204" s="139">
        <v>43014</v>
      </c>
      <c r="E204" s="139">
        <v>43015</v>
      </c>
      <c r="F204" s="138">
        <v>43491560</v>
      </c>
      <c r="G204" s="138" t="s">
        <v>1494</v>
      </c>
      <c r="H204" s="138">
        <v>5592604</v>
      </c>
      <c r="I204" s="138">
        <v>3003979984</v>
      </c>
      <c r="J204" s="138"/>
      <c r="K204" s="138" t="s">
        <v>1247</v>
      </c>
      <c r="L204" s="138" t="s">
        <v>102</v>
      </c>
      <c r="M204" s="138">
        <v>6</v>
      </c>
      <c r="N204" s="138"/>
      <c r="O204" s="139" t="s">
        <v>1799</v>
      </c>
      <c r="P204" s="138"/>
      <c r="Q204" s="138"/>
      <c r="R204" s="138">
        <v>1106751508268260</v>
      </c>
      <c r="S204" s="138"/>
      <c r="T204" s="138" t="s">
        <v>1260</v>
      </c>
      <c r="U204" s="138">
        <v>1</v>
      </c>
      <c r="V204" s="138" t="s">
        <v>59</v>
      </c>
      <c r="W204" s="139">
        <v>43025</v>
      </c>
      <c r="X204" s="142" t="s">
        <v>2008</v>
      </c>
      <c r="Y204" s="140">
        <v>111</v>
      </c>
      <c r="Z204" s="138" t="s">
        <v>2268</v>
      </c>
      <c r="AA204" s="138"/>
      <c r="AB204" s="138"/>
      <c r="AC204" s="138"/>
      <c r="AD204" s="138"/>
      <c r="AE204" s="138"/>
      <c r="AF204" s="138"/>
      <c r="AG204" s="138"/>
      <c r="AH204" s="138"/>
      <c r="AI204" s="138"/>
      <c r="AJ204" s="141"/>
      <c r="AK204" s="44"/>
      <c r="AL204" s="44"/>
    </row>
    <row r="205" spans="2:38" customFormat="1" x14ac:dyDescent="0.25">
      <c r="B205" s="137">
        <v>83946</v>
      </c>
      <c r="C205" s="138">
        <v>58103</v>
      </c>
      <c r="D205" s="139">
        <v>43014</v>
      </c>
      <c r="E205" s="139">
        <v>43017</v>
      </c>
      <c r="F205" s="138">
        <v>70055398</v>
      </c>
      <c r="G205" s="138" t="s">
        <v>1495</v>
      </c>
      <c r="H205" s="138">
        <v>2584637</v>
      </c>
      <c r="I205" s="138"/>
      <c r="J205" s="138"/>
      <c r="K205" s="138" t="s">
        <v>1247</v>
      </c>
      <c r="L205" s="138" t="s">
        <v>103</v>
      </c>
      <c r="M205" s="138">
        <v>1</v>
      </c>
      <c r="N205" s="138"/>
      <c r="O205" s="139" t="s">
        <v>1799</v>
      </c>
      <c r="P205" s="138" t="s">
        <v>79</v>
      </c>
      <c r="Q205" s="138"/>
      <c r="R205" s="138">
        <v>1107061508268260</v>
      </c>
      <c r="S205" s="138"/>
      <c r="T205" s="138" t="s">
        <v>1260</v>
      </c>
      <c r="U205" s="138">
        <v>1</v>
      </c>
      <c r="V205" s="138" t="s">
        <v>86</v>
      </c>
      <c r="W205" s="139">
        <v>43025</v>
      </c>
      <c r="X205" s="142" t="s">
        <v>2009</v>
      </c>
      <c r="Y205" s="140">
        <v>182</v>
      </c>
      <c r="Z205" s="138" t="s">
        <v>2264</v>
      </c>
      <c r="AA205" s="138" t="s">
        <v>935</v>
      </c>
      <c r="AB205" s="138"/>
      <c r="AC205" s="138" t="s">
        <v>79</v>
      </c>
      <c r="AD205" s="138"/>
      <c r="AE205" s="138" t="s">
        <v>935</v>
      </c>
      <c r="AF205" s="138"/>
      <c r="AG205" s="138" t="s">
        <v>937</v>
      </c>
      <c r="AH205" s="138"/>
      <c r="AI205" s="138" t="s">
        <v>2310</v>
      </c>
      <c r="AJ205" s="141"/>
      <c r="AK205" s="44"/>
      <c r="AL205" s="44"/>
    </row>
    <row r="206" spans="2:38" customFormat="1" x14ac:dyDescent="0.25">
      <c r="B206" s="137">
        <v>83947</v>
      </c>
      <c r="C206" s="138">
        <v>58104</v>
      </c>
      <c r="D206" s="139">
        <v>43014</v>
      </c>
      <c r="E206" s="139">
        <v>43015</v>
      </c>
      <c r="F206" s="138">
        <v>43264332</v>
      </c>
      <c r="G206" s="138" t="s">
        <v>1496</v>
      </c>
      <c r="H206" s="138">
        <v>4189334</v>
      </c>
      <c r="I206" s="138"/>
      <c r="J206" s="138"/>
      <c r="K206" s="138" t="s">
        <v>1247</v>
      </c>
      <c r="L206" s="138" t="s">
        <v>104</v>
      </c>
      <c r="M206" s="138">
        <v>3</v>
      </c>
      <c r="N206" s="138"/>
      <c r="O206" s="139" t="s">
        <v>1799</v>
      </c>
      <c r="P206" s="138"/>
      <c r="Q206" s="138"/>
      <c r="R206" s="138">
        <v>0</v>
      </c>
      <c r="S206" s="138"/>
      <c r="T206" s="138" t="s">
        <v>1260</v>
      </c>
      <c r="U206" s="138">
        <v>1</v>
      </c>
      <c r="V206" s="138" t="s">
        <v>61</v>
      </c>
      <c r="W206" s="139">
        <v>43025</v>
      </c>
      <c r="X206" s="142" t="s">
        <v>2010</v>
      </c>
      <c r="Y206" s="140">
        <v>90</v>
      </c>
      <c r="Z206" s="138" t="s">
        <v>2266</v>
      </c>
      <c r="AA206" s="138"/>
      <c r="AB206" s="138"/>
      <c r="AC206" s="138"/>
      <c r="AD206" s="138"/>
      <c r="AE206" s="138"/>
      <c r="AF206" s="138"/>
      <c r="AG206" s="138"/>
      <c r="AH206" s="138"/>
      <c r="AI206" s="138"/>
      <c r="AJ206" s="141"/>
      <c r="AK206" s="44"/>
      <c r="AL206" s="44"/>
    </row>
    <row r="207" spans="2:38" customFormat="1" x14ac:dyDescent="0.25">
      <c r="B207" s="137">
        <v>83948</v>
      </c>
      <c r="C207" s="138">
        <v>58109</v>
      </c>
      <c r="D207" s="139">
        <v>43014</v>
      </c>
      <c r="E207" s="139">
        <v>43017</v>
      </c>
      <c r="F207" s="138">
        <v>71624008</v>
      </c>
      <c r="G207" s="138" t="s">
        <v>1497</v>
      </c>
      <c r="H207" s="138">
        <v>2996418</v>
      </c>
      <c r="I207" s="138">
        <v>3012873289</v>
      </c>
      <c r="J207" s="138"/>
      <c r="K207" s="138" t="s">
        <v>1247</v>
      </c>
      <c r="L207" s="138" t="s">
        <v>103</v>
      </c>
      <c r="M207" s="138">
        <v>6</v>
      </c>
      <c r="N207" s="138"/>
      <c r="O207" s="139" t="s">
        <v>1799</v>
      </c>
      <c r="P207" s="138" t="s">
        <v>79</v>
      </c>
      <c r="Q207" s="138"/>
      <c r="R207" s="138">
        <v>1126051508268360</v>
      </c>
      <c r="S207" s="138"/>
      <c r="T207" s="138" t="s">
        <v>1260</v>
      </c>
      <c r="U207" s="138">
        <v>1</v>
      </c>
      <c r="V207" s="138" t="s">
        <v>86</v>
      </c>
      <c r="W207" s="139">
        <v>43025</v>
      </c>
      <c r="X207" s="142" t="s">
        <v>2011</v>
      </c>
      <c r="Y207" s="140">
        <v>190</v>
      </c>
      <c r="Z207" s="138" t="s">
        <v>2268</v>
      </c>
      <c r="AA207" s="138" t="s">
        <v>935</v>
      </c>
      <c r="AB207" s="138"/>
      <c r="AC207" s="138" t="s">
        <v>79</v>
      </c>
      <c r="AD207" s="138"/>
      <c r="AE207" s="138" t="s">
        <v>935</v>
      </c>
      <c r="AF207" s="138"/>
      <c r="AG207" s="138" t="s">
        <v>935</v>
      </c>
      <c r="AH207" s="138"/>
      <c r="AI207" s="138"/>
      <c r="AJ207" s="141"/>
      <c r="AK207" s="44"/>
      <c r="AL207" s="44"/>
    </row>
    <row r="208" spans="2:38" customFormat="1" x14ac:dyDescent="0.25">
      <c r="B208" s="137">
        <v>83949</v>
      </c>
      <c r="C208" s="138">
        <v>58114</v>
      </c>
      <c r="D208" s="139">
        <v>43015</v>
      </c>
      <c r="E208" s="139">
        <v>43016</v>
      </c>
      <c r="F208" s="138">
        <v>43077211</v>
      </c>
      <c r="G208" s="138" t="s">
        <v>1498</v>
      </c>
      <c r="H208" s="138">
        <v>2694528</v>
      </c>
      <c r="I208" s="138"/>
      <c r="J208" s="138"/>
      <c r="K208" s="138" t="s">
        <v>1247</v>
      </c>
      <c r="L208" s="138" t="s">
        <v>102</v>
      </c>
      <c r="M208" s="138">
        <v>3</v>
      </c>
      <c r="N208" s="138"/>
      <c r="O208" s="139" t="s">
        <v>1799</v>
      </c>
      <c r="P208" s="138" t="s">
        <v>79</v>
      </c>
      <c r="Q208" s="138"/>
      <c r="R208" s="138">
        <v>1123331508268350</v>
      </c>
      <c r="S208" s="138"/>
      <c r="T208" s="138" t="s">
        <v>1260</v>
      </c>
      <c r="U208" s="138">
        <v>1</v>
      </c>
      <c r="V208" s="138" t="s">
        <v>86</v>
      </c>
      <c r="W208" s="139">
        <v>43025</v>
      </c>
      <c r="X208" s="142" t="s">
        <v>2012</v>
      </c>
      <c r="Y208" s="140">
        <v>114</v>
      </c>
      <c r="Z208" s="138" t="s">
        <v>1261</v>
      </c>
      <c r="AA208" s="138" t="s">
        <v>935</v>
      </c>
      <c r="AB208" s="138"/>
      <c r="AC208" s="138" t="s">
        <v>79</v>
      </c>
      <c r="AD208" s="138"/>
      <c r="AE208" s="138" t="s">
        <v>935</v>
      </c>
      <c r="AF208" s="138"/>
      <c r="AG208" s="138" t="s">
        <v>935</v>
      </c>
      <c r="AH208" s="138"/>
      <c r="AI208" s="138"/>
      <c r="AJ208" s="141"/>
      <c r="AK208" s="44"/>
      <c r="AL208" s="44"/>
    </row>
    <row r="209" spans="2:38" customFormat="1" x14ac:dyDescent="0.25">
      <c r="B209" s="137">
        <v>83950</v>
      </c>
      <c r="C209" s="138">
        <v>58115</v>
      </c>
      <c r="D209" s="139">
        <v>43015</v>
      </c>
      <c r="E209" s="139">
        <v>43017</v>
      </c>
      <c r="F209" s="138">
        <v>21439019</v>
      </c>
      <c r="G209" s="138" t="s">
        <v>1499</v>
      </c>
      <c r="H209" s="138">
        <v>4176238</v>
      </c>
      <c r="I209" s="138"/>
      <c r="J209" s="138"/>
      <c r="K209" s="138" t="s">
        <v>1247</v>
      </c>
      <c r="L209" s="138" t="s">
        <v>107</v>
      </c>
      <c r="M209" s="138">
        <v>9</v>
      </c>
      <c r="N209" s="138"/>
      <c r="O209" s="139" t="s">
        <v>1799</v>
      </c>
      <c r="P209" s="138" t="s">
        <v>79</v>
      </c>
      <c r="Q209" s="138"/>
      <c r="R209" s="138">
        <v>1106601508269820</v>
      </c>
      <c r="S209" s="138"/>
      <c r="T209" s="138" t="s">
        <v>1260</v>
      </c>
      <c r="U209" s="138">
        <v>1</v>
      </c>
      <c r="V209" s="138" t="s">
        <v>86</v>
      </c>
      <c r="W209" s="139">
        <v>43025</v>
      </c>
      <c r="X209" s="142" t="s">
        <v>2013</v>
      </c>
      <c r="Y209" s="140">
        <v>381</v>
      </c>
      <c r="Z209" s="138" t="s">
        <v>2265</v>
      </c>
      <c r="AA209" s="138" t="s">
        <v>935</v>
      </c>
      <c r="AB209" s="138"/>
      <c r="AC209" s="138" t="s">
        <v>79</v>
      </c>
      <c r="AD209" s="138"/>
      <c r="AE209" s="138" t="s">
        <v>938</v>
      </c>
      <c r="AF209" s="138" t="s">
        <v>2272</v>
      </c>
      <c r="AG209" s="138" t="s">
        <v>936</v>
      </c>
      <c r="AH209" s="138" t="s">
        <v>2283</v>
      </c>
      <c r="AI209" s="138" t="s">
        <v>2311</v>
      </c>
      <c r="AJ209" s="141"/>
      <c r="AK209" s="44"/>
      <c r="AL209" s="44"/>
    </row>
    <row r="210" spans="2:38" customFormat="1" x14ac:dyDescent="0.25">
      <c r="B210" s="137">
        <v>83951</v>
      </c>
      <c r="C210" s="138">
        <v>58116</v>
      </c>
      <c r="D210" s="139">
        <v>43015</v>
      </c>
      <c r="E210" s="139">
        <v>43017</v>
      </c>
      <c r="F210" s="138">
        <v>43571519</v>
      </c>
      <c r="G210" s="138" t="s">
        <v>1500</v>
      </c>
      <c r="H210" s="138">
        <v>4136232</v>
      </c>
      <c r="I210" s="138"/>
      <c r="J210" s="138"/>
      <c r="K210" s="138" t="s">
        <v>1247</v>
      </c>
      <c r="L210" s="138" t="s">
        <v>104</v>
      </c>
      <c r="M210" s="138">
        <v>6</v>
      </c>
      <c r="N210" s="138"/>
      <c r="O210" s="139" t="s">
        <v>1799</v>
      </c>
      <c r="P210" s="138" t="s">
        <v>79</v>
      </c>
      <c r="Q210" s="138"/>
      <c r="R210" s="138">
        <v>1135301508268410</v>
      </c>
      <c r="S210" s="138"/>
      <c r="T210" s="138" t="s">
        <v>1260</v>
      </c>
      <c r="U210" s="138">
        <v>1</v>
      </c>
      <c r="V210" s="138" t="s">
        <v>86</v>
      </c>
      <c r="W210" s="139">
        <v>43025</v>
      </c>
      <c r="X210" s="142" t="s">
        <v>2014</v>
      </c>
      <c r="Y210" s="140">
        <v>166</v>
      </c>
      <c r="Z210" s="138" t="s">
        <v>2263</v>
      </c>
      <c r="AA210" s="138" t="s">
        <v>935</v>
      </c>
      <c r="AB210" s="138"/>
      <c r="AC210" s="138" t="s">
        <v>79</v>
      </c>
      <c r="AD210" s="138"/>
      <c r="AE210" s="138" t="s">
        <v>935</v>
      </c>
      <c r="AF210" s="138"/>
      <c r="AG210" s="138" t="s">
        <v>935</v>
      </c>
      <c r="AH210" s="138"/>
      <c r="AI210" s="138"/>
      <c r="AJ210" s="141"/>
      <c r="AK210" s="44"/>
      <c r="AL210" s="44"/>
    </row>
    <row r="211" spans="2:38" customFormat="1" x14ac:dyDescent="0.25">
      <c r="B211" s="137">
        <v>83952</v>
      </c>
      <c r="C211" s="138">
        <v>58119</v>
      </c>
      <c r="D211" s="139">
        <v>43015</v>
      </c>
      <c r="E211" s="139">
        <v>43019</v>
      </c>
      <c r="F211" s="138">
        <v>25987118</v>
      </c>
      <c r="G211" s="138" t="s">
        <v>1501</v>
      </c>
      <c r="H211" s="138">
        <v>2607157</v>
      </c>
      <c r="I211" s="138">
        <v>3113872557</v>
      </c>
      <c r="J211" s="138"/>
      <c r="K211" s="138" t="s">
        <v>1247</v>
      </c>
      <c r="L211" s="138" t="s">
        <v>102</v>
      </c>
      <c r="M211" s="138">
        <v>4</v>
      </c>
      <c r="N211" s="138" t="s">
        <v>1765</v>
      </c>
      <c r="O211" s="139" t="s">
        <v>1799</v>
      </c>
      <c r="P211" s="138"/>
      <c r="Q211" s="138"/>
      <c r="R211" s="138">
        <v>1001421508268510</v>
      </c>
      <c r="S211" s="138"/>
      <c r="T211" s="138" t="s">
        <v>1260</v>
      </c>
      <c r="U211" s="138">
        <v>1</v>
      </c>
      <c r="V211" s="138" t="s">
        <v>90</v>
      </c>
      <c r="W211" s="139">
        <v>43025</v>
      </c>
      <c r="X211" s="142" t="s">
        <v>2015</v>
      </c>
      <c r="Y211" s="140">
        <v>197</v>
      </c>
      <c r="Z211" s="138" t="s">
        <v>2264</v>
      </c>
      <c r="AA211" s="138"/>
      <c r="AB211" s="138"/>
      <c r="AC211" s="138"/>
      <c r="AD211" s="138"/>
      <c r="AE211" s="138"/>
      <c r="AF211" s="138"/>
      <c r="AG211" s="138"/>
      <c r="AH211" s="138"/>
      <c r="AI211" s="138"/>
      <c r="AJ211" s="141"/>
      <c r="AK211" s="44"/>
      <c r="AL211" s="44"/>
    </row>
    <row r="212" spans="2:38" customFormat="1" x14ac:dyDescent="0.25">
      <c r="B212" s="137">
        <v>83953</v>
      </c>
      <c r="C212" s="138">
        <v>58121</v>
      </c>
      <c r="D212" s="139">
        <v>43015</v>
      </c>
      <c r="E212" s="139">
        <v>43015</v>
      </c>
      <c r="F212" s="138" t="s">
        <v>1313</v>
      </c>
      <c r="G212" s="138" t="s">
        <v>1502</v>
      </c>
      <c r="H212" s="138">
        <v>4947441</v>
      </c>
      <c r="I212" s="138"/>
      <c r="J212" s="138"/>
      <c r="K212" s="138" t="s">
        <v>1247</v>
      </c>
      <c r="L212" s="138" t="s">
        <v>1239</v>
      </c>
      <c r="M212" s="138">
        <v>3</v>
      </c>
      <c r="N212" s="138"/>
      <c r="O212" s="139" t="s">
        <v>1799</v>
      </c>
      <c r="P212" s="138"/>
      <c r="Q212" s="138"/>
      <c r="R212" s="138">
        <v>1138851508268420</v>
      </c>
      <c r="S212" s="138"/>
      <c r="T212" s="138" t="s">
        <v>1260</v>
      </c>
      <c r="U212" s="138">
        <v>1</v>
      </c>
      <c r="V212" s="138" t="s">
        <v>93</v>
      </c>
      <c r="W212" s="139">
        <v>43025</v>
      </c>
      <c r="X212" s="142" t="s">
        <v>2016</v>
      </c>
      <c r="Y212" s="140">
        <v>60</v>
      </c>
      <c r="Z212" s="138" t="s">
        <v>2266</v>
      </c>
      <c r="AA212" s="138"/>
      <c r="AB212" s="138"/>
      <c r="AC212" s="138"/>
      <c r="AD212" s="138"/>
      <c r="AE212" s="138"/>
      <c r="AF212" s="138"/>
      <c r="AG212" s="138"/>
      <c r="AH212" s="138"/>
      <c r="AI212" s="138"/>
      <c r="AJ212" s="141"/>
      <c r="AK212" s="44"/>
      <c r="AL212" s="44"/>
    </row>
    <row r="213" spans="2:38" customFormat="1" x14ac:dyDescent="0.25">
      <c r="B213" s="137">
        <v>83954</v>
      </c>
      <c r="C213" s="138">
        <v>58125</v>
      </c>
      <c r="D213" s="139">
        <v>43015</v>
      </c>
      <c r="E213" s="139">
        <v>43018</v>
      </c>
      <c r="F213" s="138">
        <v>43756448</v>
      </c>
      <c r="G213" s="138" t="s">
        <v>1503</v>
      </c>
      <c r="H213" s="138">
        <v>2532191</v>
      </c>
      <c r="I213" s="138"/>
      <c r="J213" s="138"/>
      <c r="K213" s="138" t="s">
        <v>1247</v>
      </c>
      <c r="L213" s="138" t="s">
        <v>102</v>
      </c>
      <c r="M213" s="138">
        <v>4</v>
      </c>
      <c r="N213" s="138"/>
      <c r="O213" s="139" t="s">
        <v>1799</v>
      </c>
      <c r="P213" s="138"/>
      <c r="Q213" s="138"/>
      <c r="R213" s="138">
        <v>1014611508268580</v>
      </c>
      <c r="S213" s="138"/>
      <c r="T213" s="138" t="s">
        <v>1260</v>
      </c>
      <c r="U213" s="138">
        <v>1</v>
      </c>
      <c r="V213" s="138" t="s">
        <v>59</v>
      </c>
      <c r="W213" s="139">
        <v>43025</v>
      </c>
      <c r="X213" s="142" t="s">
        <v>2017</v>
      </c>
      <c r="Y213" s="140">
        <v>261</v>
      </c>
      <c r="Z213" s="138" t="s">
        <v>2267</v>
      </c>
      <c r="AA213" s="138"/>
      <c r="AB213" s="138"/>
      <c r="AC213" s="138"/>
      <c r="AD213" s="138"/>
      <c r="AE213" s="138"/>
      <c r="AF213" s="138"/>
      <c r="AG213" s="138"/>
      <c r="AH213" s="138"/>
      <c r="AI213" s="138"/>
      <c r="AJ213" s="141"/>
      <c r="AK213" s="44"/>
      <c r="AL213" s="44"/>
    </row>
    <row r="214" spans="2:38" customFormat="1" x14ac:dyDescent="0.25">
      <c r="B214" s="137">
        <v>83955</v>
      </c>
      <c r="C214" s="138">
        <v>58130</v>
      </c>
      <c r="D214" s="139">
        <v>43015</v>
      </c>
      <c r="E214" s="139">
        <v>43017</v>
      </c>
      <c r="F214" s="138" t="s">
        <v>1313</v>
      </c>
      <c r="G214" s="138" t="s">
        <v>1504</v>
      </c>
      <c r="H214" s="138">
        <v>6124182</v>
      </c>
      <c r="I214" s="138">
        <v>3016688469</v>
      </c>
      <c r="J214" s="138"/>
      <c r="K214" s="138" t="s">
        <v>1247</v>
      </c>
      <c r="L214" s="138" t="s">
        <v>104</v>
      </c>
      <c r="M214" s="138">
        <v>3</v>
      </c>
      <c r="N214" s="138"/>
      <c r="O214" s="139" t="s">
        <v>1799</v>
      </c>
      <c r="P214" s="138" t="s">
        <v>80</v>
      </c>
      <c r="Q214" s="138" t="s">
        <v>1807</v>
      </c>
      <c r="R214" s="138">
        <v>1147541508268470</v>
      </c>
      <c r="S214" s="138"/>
      <c r="T214" s="138" t="s">
        <v>1260</v>
      </c>
      <c r="U214" s="138">
        <v>1</v>
      </c>
      <c r="V214" s="138" t="s">
        <v>90</v>
      </c>
      <c r="W214" s="139">
        <v>43025</v>
      </c>
      <c r="X214" s="142" t="s">
        <v>2018</v>
      </c>
      <c r="Y214" s="140">
        <v>162</v>
      </c>
      <c r="Z214" s="138" t="s">
        <v>1261</v>
      </c>
      <c r="AA214" s="138"/>
      <c r="AB214" s="138"/>
      <c r="AC214" s="138"/>
      <c r="AD214" s="138"/>
      <c r="AE214" s="138"/>
      <c r="AF214" s="138"/>
      <c r="AG214" s="138"/>
      <c r="AH214" s="138"/>
      <c r="AI214" s="138"/>
      <c r="AJ214" s="141"/>
      <c r="AK214" s="44"/>
      <c r="AL214" s="44"/>
    </row>
    <row r="215" spans="2:38" customFormat="1" x14ac:dyDescent="0.25">
      <c r="B215" s="137">
        <v>83956</v>
      </c>
      <c r="C215" s="138">
        <v>58133</v>
      </c>
      <c r="D215" s="139">
        <v>43015</v>
      </c>
      <c r="E215" s="139">
        <v>43017</v>
      </c>
      <c r="F215" s="138">
        <v>32341646</v>
      </c>
      <c r="G215" s="138" t="s">
        <v>1505</v>
      </c>
      <c r="H215" s="138">
        <v>3430454</v>
      </c>
      <c r="I215" s="138"/>
      <c r="J215" s="138"/>
      <c r="K215" s="138" t="s">
        <v>1247</v>
      </c>
      <c r="L215" s="138" t="s">
        <v>102</v>
      </c>
      <c r="M215" s="138">
        <v>6</v>
      </c>
      <c r="N215" s="138"/>
      <c r="O215" s="139" t="s">
        <v>1799</v>
      </c>
      <c r="P215" s="138"/>
      <c r="Q215" s="138"/>
      <c r="R215" s="138">
        <v>1151721508268490</v>
      </c>
      <c r="S215" s="138"/>
      <c r="T215" s="138" t="s">
        <v>1260</v>
      </c>
      <c r="U215" s="138">
        <v>1</v>
      </c>
      <c r="V215" s="138" t="s">
        <v>93</v>
      </c>
      <c r="W215" s="139">
        <v>43025</v>
      </c>
      <c r="X215" s="142" t="s">
        <v>2019</v>
      </c>
      <c r="Y215" s="140">
        <v>178</v>
      </c>
      <c r="Z215" s="138" t="s">
        <v>2266</v>
      </c>
      <c r="AA215" s="138"/>
      <c r="AB215" s="138"/>
      <c r="AC215" s="138"/>
      <c r="AD215" s="138"/>
      <c r="AE215" s="138"/>
      <c r="AF215" s="138"/>
      <c r="AG215" s="138"/>
      <c r="AH215" s="138"/>
      <c r="AI215" s="138"/>
      <c r="AJ215" s="141"/>
      <c r="AK215" s="44"/>
      <c r="AL215" s="44"/>
    </row>
    <row r="216" spans="2:38" customFormat="1" x14ac:dyDescent="0.25">
      <c r="B216" s="137">
        <v>83957</v>
      </c>
      <c r="C216" s="138">
        <v>58140</v>
      </c>
      <c r="D216" s="139">
        <v>43017</v>
      </c>
      <c r="E216" s="139">
        <v>43018</v>
      </c>
      <c r="F216" s="138">
        <v>71746074</v>
      </c>
      <c r="G216" s="138" t="s">
        <v>1506</v>
      </c>
      <c r="H216" s="138">
        <v>3003928756</v>
      </c>
      <c r="I216" s="138"/>
      <c r="J216" s="138"/>
      <c r="K216" s="138" t="s">
        <v>1247</v>
      </c>
      <c r="L216" s="138" t="s">
        <v>101</v>
      </c>
      <c r="M216" s="138">
        <v>1</v>
      </c>
      <c r="N216" s="138"/>
      <c r="O216" s="139" t="s">
        <v>1799</v>
      </c>
      <c r="P216" s="138"/>
      <c r="Q216" s="138"/>
      <c r="R216" s="138">
        <v>1009041508268550</v>
      </c>
      <c r="S216" s="138"/>
      <c r="T216" s="138" t="s">
        <v>1260</v>
      </c>
      <c r="U216" s="138">
        <v>1</v>
      </c>
      <c r="V216" s="138" t="s">
        <v>94</v>
      </c>
      <c r="W216" s="139">
        <v>43025</v>
      </c>
      <c r="X216" s="142" t="s">
        <v>2020</v>
      </c>
      <c r="Y216" s="140">
        <v>59</v>
      </c>
      <c r="Z216" s="138" t="s">
        <v>2268</v>
      </c>
      <c r="AA216" s="138"/>
      <c r="AB216" s="138"/>
      <c r="AC216" s="138"/>
      <c r="AD216" s="138"/>
      <c r="AE216" s="138"/>
      <c r="AF216" s="138"/>
      <c r="AG216" s="138"/>
      <c r="AH216" s="138"/>
      <c r="AI216" s="138"/>
      <c r="AJ216" s="141"/>
      <c r="AK216" s="44"/>
      <c r="AL216" s="44"/>
    </row>
    <row r="217" spans="2:38" customFormat="1" x14ac:dyDescent="0.25">
      <c r="B217" s="137">
        <v>83958</v>
      </c>
      <c r="C217" s="138">
        <v>58145</v>
      </c>
      <c r="D217" s="139">
        <v>43017</v>
      </c>
      <c r="E217" s="139">
        <v>43019</v>
      </c>
      <c r="F217" s="138" t="s">
        <v>1313</v>
      </c>
      <c r="G217" s="138" t="s">
        <v>1507</v>
      </c>
      <c r="H217" s="138">
        <v>5836221</v>
      </c>
      <c r="I217" s="138">
        <v>3003185120</v>
      </c>
      <c r="J217" s="138"/>
      <c r="K217" s="138" t="s">
        <v>1247</v>
      </c>
      <c r="L217" s="138" t="s">
        <v>104</v>
      </c>
      <c r="M217" s="138">
        <v>2</v>
      </c>
      <c r="N217" s="138" t="s">
        <v>1766</v>
      </c>
      <c r="O217" s="139" t="s">
        <v>1799</v>
      </c>
      <c r="P217" s="138"/>
      <c r="Q217" s="138"/>
      <c r="R217" s="138">
        <v>1013141508268570</v>
      </c>
      <c r="S217" s="138"/>
      <c r="T217" s="138" t="s">
        <v>1260</v>
      </c>
      <c r="U217" s="138">
        <v>1</v>
      </c>
      <c r="V217" s="138" t="s">
        <v>94</v>
      </c>
      <c r="W217" s="139">
        <v>43025</v>
      </c>
      <c r="X217" s="142" t="s">
        <v>2021</v>
      </c>
      <c r="Y217" s="140">
        <v>144</v>
      </c>
      <c r="Z217" s="138" t="s">
        <v>2263</v>
      </c>
      <c r="AA217" s="138"/>
      <c r="AB217" s="138"/>
      <c r="AC217" s="138"/>
      <c r="AD217" s="138"/>
      <c r="AE217" s="138"/>
      <c r="AF217" s="138"/>
      <c r="AG217" s="138"/>
      <c r="AH217" s="138"/>
      <c r="AI217" s="138"/>
      <c r="AJ217" s="141"/>
      <c r="AK217" s="44"/>
      <c r="AL217" s="44"/>
    </row>
    <row r="218" spans="2:38" customFormat="1" x14ac:dyDescent="0.25">
      <c r="B218" s="137">
        <v>83959</v>
      </c>
      <c r="C218" s="138">
        <v>58148</v>
      </c>
      <c r="D218" s="139">
        <v>43017</v>
      </c>
      <c r="E218" s="139">
        <v>43018</v>
      </c>
      <c r="F218" s="138">
        <v>43634089</v>
      </c>
      <c r="G218" s="138" t="s">
        <v>1508</v>
      </c>
      <c r="H218" s="138">
        <v>2347253</v>
      </c>
      <c r="I218" s="138"/>
      <c r="J218" s="138"/>
      <c r="K218" s="138" t="s">
        <v>1247</v>
      </c>
      <c r="L218" s="138" t="s">
        <v>107</v>
      </c>
      <c r="M218" s="138">
        <v>9</v>
      </c>
      <c r="N218" s="138"/>
      <c r="O218" s="139" t="s">
        <v>1799</v>
      </c>
      <c r="P218" s="138"/>
      <c r="Q218" s="138"/>
      <c r="R218" s="138">
        <v>1019461508268610</v>
      </c>
      <c r="S218" s="138"/>
      <c r="T218" s="138" t="s">
        <v>1260</v>
      </c>
      <c r="U218" s="138">
        <v>1</v>
      </c>
      <c r="V218" s="138" t="s">
        <v>93</v>
      </c>
      <c r="W218" s="139">
        <v>43025</v>
      </c>
      <c r="X218" s="142" t="s">
        <v>2022</v>
      </c>
      <c r="Y218" s="140">
        <v>93</v>
      </c>
      <c r="Z218" s="138" t="s">
        <v>2268</v>
      </c>
      <c r="AA218" s="138"/>
      <c r="AB218" s="138"/>
      <c r="AC218" s="138"/>
      <c r="AD218" s="138"/>
      <c r="AE218" s="138"/>
      <c r="AF218" s="138"/>
      <c r="AG218" s="138"/>
      <c r="AH218" s="138"/>
      <c r="AI218" s="138"/>
      <c r="AJ218" s="141"/>
      <c r="AK218" s="44"/>
      <c r="AL218" s="44"/>
    </row>
    <row r="219" spans="2:38" customFormat="1" x14ac:dyDescent="0.25">
      <c r="B219" s="137">
        <v>83960</v>
      </c>
      <c r="C219" s="138">
        <v>58153</v>
      </c>
      <c r="D219" s="139">
        <v>43017</v>
      </c>
      <c r="E219" s="139">
        <v>43018</v>
      </c>
      <c r="F219" s="138" t="s">
        <v>1313</v>
      </c>
      <c r="G219" s="138" t="s">
        <v>1304</v>
      </c>
      <c r="H219" s="138">
        <v>4217831</v>
      </c>
      <c r="I219" s="138"/>
      <c r="J219" s="138"/>
      <c r="K219" s="138" t="s">
        <v>1247</v>
      </c>
      <c r="L219" s="138" t="s">
        <v>104</v>
      </c>
      <c r="M219" s="138">
        <v>4</v>
      </c>
      <c r="N219" s="138"/>
      <c r="O219" s="139" t="s">
        <v>1799</v>
      </c>
      <c r="P219" s="138"/>
      <c r="Q219" s="138"/>
      <c r="R219" s="138">
        <v>1051761508268780</v>
      </c>
      <c r="S219" s="138"/>
      <c r="T219" s="138" t="s">
        <v>1260</v>
      </c>
      <c r="U219" s="138">
        <v>1</v>
      </c>
      <c r="V219" s="138" t="s">
        <v>59</v>
      </c>
      <c r="W219" s="139">
        <v>43025</v>
      </c>
      <c r="X219" s="142" t="s">
        <v>2023</v>
      </c>
      <c r="Y219" s="140">
        <v>295</v>
      </c>
      <c r="Z219" s="138" t="s">
        <v>2264</v>
      </c>
      <c r="AA219" s="138"/>
      <c r="AB219" s="138"/>
      <c r="AC219" s="138"/>
      <c r="AD219" s="138"/>
      <c r="AE219" s="138"/>
      <c r="AF219" s="138"/>
      <c r="AG219" s="138"/>
      <c r="AH219" s="138"/>
      <c r="AI219" s="138"/>
      <c r="AJ219" s="141"/>
      <c r="AK219" s="44"/>
      <c r="AL219" s="44"/>
    </row>
    <row r="220" spans="2:38" customFormat="1" x14ac:dyDescent="0.25">
      <c r="B220" s="137">
        <v>83961</v>
      </c>
      <c r="C220" s="138">
        <v>58155</v>
      </c>
      <c r="D220" s="139">
        <v>43017</v>
      </c>
      <c r="E220" s="139">
        <v>43020</v>
      </c>
      <c r="F220" s="138" t="s">
        <v>1313</v>
      </c>
      <c r="G220" s="138" t="s">
        <v>1509</v>
      </c>
      <c r="H220" s="138">
        <v>3544517</v>
      </c>
      <c r="I220" s="138">
        <v>11211</v>
      </c>
      <c r="J220" s="138">
        <v>4488388</v>
      </c>
      <c r="K220" s="138" t="s">
        <v>1247</v>
      </c>
      <c r="L220" s="138" t="s">
        <v>101</v>
      </c>
      <c r="M220" s="138">
        <v>9</v>
      </c>
      <c r="N220" s="138">
        <v>1064641508268840</v>
      </c>
      <c r="O220" s="139" t="s">
        <v>1799</v>
      </c>
      <c r="P220" s="138"/>
      <c r="Q220" s="138"/>
      <c r="R220" s="138">
        <v>1024091508268630</v>
      </c>
      <c r="S220" s="138"/>
      <c r="T220" s="138" t="s">
        <v>1260</v>
      </c>
      <c r="U220" s="138">
        <v>1</v>
      </c>
      <c r="V220" s="138" t="s">
        <v>59</v>
      </c>
      <c r="W220" s="139">
        <v>43025</v>
      </c>
      <c r="X220" s="142" t="s">
        <v>2024</v>
      </c>
      <c r="Y220" s="140">
        <v>300</v>
      </c>
      <c r="Z220" s="138" t="s">
        <v>1261</v>
      </c>
      <c r="AA220" s="138"/>
      <c r="AB220" s="138"/>
      <c r="AC220" s="138"/>
      <c r="AD220" s="138"/>
      <c r="AE220" s="138"/>
      <c r="AF220" s="138"/>
      <c r="AG220" s="138"/>
      <c r="AH220" s="138"/>
      <c r="AI220" s="138"/>
      <c r="AJ220" s="141"/>
      <c r="AK220" s="44"/>
      <c r="AL220" s="44"/>
    </row>
    <row r="221" spans="2:38" customFormat="1" x14ac:dyDescent="0.25">
      <c r="B221" s="137">
        <v>83962</v>
      </c>
      <c r="C221" s="138">
        <v>58157</v>
      </c>
      <c r="D221" s="139">
        <v>43017</v>
      </c>
      <c r="E221" s="139">
        <v>43018</v>
      </c>
      <c r="F221" s="138">
        <v>42967939</v>
      </c>
      <c r="G221" s="138" t="s">
        <v>1510</v>
      </c>
      <c r="H221" s="138">
        <v>2947124</v>
      </c>
      <c r="I221" s="138"/>
      <c r="J221" s="138"/>
      <c r="K221" s="138" t="s">
        <v>1247</v>
      </c>
      <c r="L221" s="138" t="s">
        <v>1169</v>
      </c>
      <c r="M221" s="138">
        <v>4</v>
      </c>
      <c r="N221" s="138"/>
      <c r="O221" s="139" t="s">
        <v>1799</v>
      </c>
      <c r="P221" s="138"/>
      <c r="Q221" s="138"/>
      <c r="R221" s="138">
        <v>1031811508268670</v>
      </c>
      <c r="S221" s="138"/>
      <c r="T221" s="138" t="s">
        <v>1260</v>
      </c>
      <c r="U221" s="138">
        <v>1</v>
      </c>
      <c r="V221" s="138" t="s">
        <v>59</v>
      </c>
      <c r="W221" s="139">
        <v>43025</v>
      </c>
      <c r="X221" s="142" t="s">
        <v>2025</v>
      </c>
      <c r="Y221" s="140">
        <v>127</v>
      </c>
      <c r="Z221" s="138" t="s">
        <v>2266</v>
      </c>
      <c r="AA221" s="138"/>
      <c r="AB221" s="138"/>
      <c r="AC221" s="138"/>
      <c r="AD221" s="138"/>
      <c r="AE221" s="138"/>
      <c r="AF221" s="138"/>
      <c r="AG221" s="138"/>
      <c r="AH221" s="138"/>
      <c r="AI221" s="138"/>
      <c r="AJ221" s="141"/>
      <c r="AK221" s="44"/>
      <c r="AL221" s="44"/>
    </row>
    <row r="222" spans="2:38" customFormat="1" x14ac:dyDescent="0.25">
      <c r="B222" s="137">
        <v>83963</v>
      </c>
      <c r="C222" s="138">
        <v>58162</v>
      </c>
      <c r="D222" s="139">
        <v>43017</v>
      </c>
      <c r="E222" s="139">
        <v>43019</v>
      </c>
      <c r="F222" s="138">
        <v>71672229</v>
      </c>
      <c r="G222" s="138" t="s">
        <v>1511</v>
      </c>
      <c r="H222" s="138">
        <v>2982551</v>
      </c>
      <c r="I222" s="138"/>
      <c r="J222" s="138"/>
      <c r="K222" s="138" t="s">
        <v>1247</v>
      </c>
      <c r="L222" s="138" t="s">
        <v>102</v>
      </c>
      <c r="M222" s="138">
        <v>6</v>
      </c>
      <c r="N222" s="138"/>
      <c r="O222" s="139" t="s">
        <v>1799</v>
      </c>
      <c r="P222" s="138"/>
      <c r="Q222" s="138"/>
      <c r="R222" s="138">
        <v>1036061508268690</v>
      </c>
      <c r="S222" s="138"/>
      <c r="T222" s="138" t="s">
        <v>1260</v>
      </c>
      <c r="U222" s="138">
        <v>1</v>
      </c>
      <c r="V222" s="138" t="s">
        <v>59</v>
      </c>
      <c r="W222" s="139">
        <v>43025</v>
      </c>
      <c r="X222" s="142" t="s">
        <v>2026</v>
      </c>
      <c r="Y222" s="140">
        <v>122</v>
      </c>
      <c r="Z222" s="138" t="s">
        <v>2268</v>
      </c>
      <c r="AA222" s="138"/>
      <c r="AB222" s="138"/>
      <c r="AC222" s="138"/>
      <c r="AD222" s="138"/>
      <c r="AE222" s="138"/>
      <c r="AF222" s="138"/>
      <c r="AG222" s="138"/>
      <c r="AH222" s="138"/>
      <c r="AI222" s="138"/>
      <c r="AJ222" s="141"/>
      <c r="AK222" s="44"/>
      <c r="AL222" s="44"/>
    </row>
    <row r="223" spans="2:38" customFormat="1" x14ac:dyDescent="0.25">
      <c r="B223" s="137">
        <v>83964</v>
      </c>
      <c r="C223" s="138">
        <v>58163</v>
      </c>
      <c r="D223" s="139">
        <v>43017</v>
      </c>
      <c r="E223" s="139">
        <v>43018</v>
      </c>
      <c r="F223" s="138">
        <v>98762660</v>
      </c>
      <c r="G223" s="138" t="s">
        <v>1512</v>
      </c>
      <c r="H223" s="138">
        <v>5722814</v>
      </c>
      <c r="I223" s="138">
        <v>3014582783</v>
      </c>
      <c r="J223" s="138"/>
      <c r="K223" s="138" t="s">
        <v>1247</v>
      </c>
      <c r="L223" s="138" t="s">
        <v>101</v>
      </c>
      <c r="M223" s="138">
        <v>1</v>
      </c>
      <c r="N223" s="138"/>
      <c r="O223" s="139" t="s">
        <v>1799</v>
      </c>
      <c r="P223" s="138" t="s">
        <v>79</v>
      </c>
      <c r="Q223" s="138"/>
      <c r="R223" s="138">
        <v>1038061508268710</v>
      </c>
      <c r="S223" s="138"/>
      <c r="T223" s="138" t="s">
        <v>1260</v>
      </c>
      <c r="U223" s="138">
        <v>1</v>
      </c>
      <c r="V223" s="138" t="s">
        <v>86</v>
      </c>
      <c r="W223" s="139">
        <v>43025</v>
      </c>
      <c r="X223" s="142" t="s">
        <v>2027</v>
      </c>
      <c r="Y223" s="140">
        <v>180</v>
      </c>
      <c r="Z223" s="138" t="s">
        <v>2267</v>
      </c>
      <c r="AA223" s="138" t="s">
        <v>935</v>
      </c>
      <c r="AB223" s="138"/>
      <c r="AC223" s="138" t="s">
        <v>79</v>
      </c>
      <c r="AD223" s="138"/>
      <c r="AE223" s="138" t="s">
        <v>935</v>
      </c>
      <c r="AF223" s="138"/>
      <c r="AG223" s="138" t="s">
        <v>935</v>
      </c>
      <c r="AH223" s="138"/>
      <c r="AI223" s="138" t="s">
        <v>2291</v>
      </c>
      <c r="AJ223" s="141"/>
      <c r="AK223" s="44"/>
      <c r="AL223" s="44"/>
    </row>
    <row r="224" spans="2:38" customFormat="1" x14ac:dyDescent="0.25">
      <c r="B224" s="137">
        <v>83965</v>
      </c>
      <c r="C224" s="138">
        <v>58175</v>
      </c>
      <c r="D224" s="139">
        <v>43017</v>
      </c>
      <c r="E224" s="139">
        <v>43018</v>
      </c>
      <c r="F224" s="138">
        <v>71588602</v>
      </c>
      <c r="G224" s="138" t="s">
        <v>1513</v>
      </c>
      <c r="H224" s="138">
        <v>2505361</v>
      </c>
      <c r="I224" s="138">
        <v>3154414952</v>
      </c>
      <c r="J224" s="138"/>
      <c r="K224" s="138" t="s">
        <v>1247</v>
      </c>
      <c r="L224" s="138" t="s">
        <v>102</v>
      </c>
      <c r="M224" s="138">
        <v>4</v>
      </c>
      <c r="N224" s="138"/>
      <c r="O224" s="139" t="s">
        <v>1799</v>
      </c>
      <c r="P224" s="138"/>
      <c r="Q224" s="138"/>
      <c r="R224" s="138">
        <v>1110131508269840</v>
      </c>
      <c r="S224" s="138"/>
      <c r="T224" s="138" t="s">
        <v>1260</v>
      </c>
      <c r="U224" s="138">
        <v>1</v>
      </c>
      <c r="V224" s="138" t="s">
        <v>93</v>
      </c>
      <c r="W224" s="139">
        <v>43025</v>
      </c>
      <c r="X224" s="142" t="s">
        <v>2028</v>
      </c>
      <c r="Y224" s="140">
        <v>84</v>
      </c>
      <c r="Z224" s="138" t="s">
        <v>2267</v>
      </c>
      <c r="AA224" s="138"/>
      <c r="AB224" s="138"/>
      <c r="AC224" s="138"/>
      <c r="AD224" s="138"/>
      <c r="AE224" s="138"/>
      <c r="AF224" s="138"/>
      <c r="AG224" s="138"/>
      <c r="AH224" s="138"/>
      <c r="AI224" s="138"/>
      <c r="AJ224" s="141"/>
      <c r="AK224" s="44"/>
      <c r="AL224" s="44"/>
    </row>
    <row r="225" spans="2:38" customFormat="1" x14ac:dyDescent="0.25">
      <c r="B225" s="137">
        <v>83966</v>
      </c>
      <c r="C225" s="138">
        <v>58186</v>
      </c>
      <c r="D225" s="139">
        <v>43017</v>
      </c>
      <c r="E225" s="139">
        <v>43018</v>
      </c>
      <c r="F225" s="138">
        <v>26529606</v>
      </c>
      <c r="G225" s="138" t="s">
        <v>1514</v>
      </c>
      <c r="H225" s="138">
        <v>5821590</v>
      </c>
      <c r="I225" s="138">
        <v>3104270477</v>
      </c>
      <c r="J225" s="138"/>
      <c r="K225" s="138" t="s">
        <v>1247</v>
      </c>
      <c r="L225" s="138" t="s">
        <v>1238</v>
      </c>
      <c r="M225" s="138">
        <v>2</v>
      </c>
      <c r="N225" s="138"/>
      <c r="O225" s="139" t="s">
        <v>1799</v>
      </c>
      <c r="P225" s="138"/>
      <c r="Q225" s="138"/>
      <c r="R225" s="138">
        <v>1055941508268800</v>
      </c>
      <c r="S225" s="138"/>
      <c r="T225" s="138" t="s">
        <v>1260</v>
      </c>
      <c r="U225" s="138">
        <v>1</v>
      </c>
      <c r="V225" s="138" t="s">
        <v>59</v>
      </c>
      <c r="W225" s="139">
        <v>43025</v>
      </c>
      <c r="X225" s="142" t="s">
        <v>2029</v>
      </c>
      <c r="Y225" s="140">
        <v>52</v>
      </c>
      <c r="Z225" s="138" t="s">
        <v>2266</v>
      </c>
      <c r="AA225" s="138"/>
      <c r="AB225" s="138"/>
      <c r="AC225" s="138"/>
      <c r="AD225" s="138"/>
      <c r="AE225" s="138"/>
      <c r="AF225" s="138"/>
      <c r="AG225" s="138"/>
      <c r="AH225" s="138"/>
      <c r="AI225" s="138"/>
      <c r="AJ225" s="141"/>
      <c r="AK225" s="44"/>
      <c r="AL225" s="44"/>
    </row>
    <row r="226" spans="2:38" customFormat="1" x14ac:dyDescent="0.25">
      <c r="B226" s="137">
        <v>83967</v>
      </c>
      <c r="C226" s="138">
        <v>58199</v>
      </c>
      <c r="D226" s="139">
        <v>43017</v>
      </c>
      <c r="E226" s="139">
        <v>43019</v>
      </c>
      <c r="F226" s="138" t="s">
        <v>1313</v>
      </c>
      <c r="G226" s="138" t="s">
        <v>1474</v>
      </c>
      <c r="H226" s="138">
        <v>2359221</v>
      </c>
      <c r="I226" s="138"/>
      <c r="J226" s="138"/>
      <c r="K226" s="138" t="s">
        <v>1247</v>
      </c>
      <c r="L226" s="138" t="s">
        <v>104</v>
      </c>
      <c r="M226" s="138">
        <v>6</v>
      </c>
      <c r="N226" s="138"/>
      <c r="O226" s="139" t="s">
        <v>1799</v>
      </c>
      <c r="P226" s="138"/>
      <c r="Q226" s="138"/>
      <c r="R226" s="138">
        <v>1057851508268810</v>
      </c>
      <c r="S226" s="138"/>
      <c r="T226" s="138" t="s">
        <v>1260</v>
      </c>
      <c r="U226" s="138">
        <v>1</v>
      </c>
      <c r="V226" s="138" t="s">
        <v>59</v>
      </c>
      <c r="W226" s="139">
        <v>43025</v>
      </c>
      <c r="X226" s="142" t="s">
        <v>2030</v>
      </c>
      <c r="Y226" s="140">
        <v>102</v>
      </c>
      <c r="Z226" s="138" t="s">
        <v>2268</v>
      </c>
      <c r="AA226" s="138"/>
      <c r="AB226" s="138"/>
      <c r="AC226" s="138"/>
      <c r="AD226" s="138"/>
      <c r="AE226" s="138"/>
      <c r="AF226" s="138"/>
      <c r="AG226" s="138"/>
      <c r="AH226" s="138"/>
      <c r="AI226" s="138"/>
      <c r="AJ226" s="141"/>
      <c r="AK226" s="44"/>
      <c r="AL226" s="44"/>
    </row>
    <row r="227" spans="2:38" customFormat="1" x14ac:dyDescent="0.25">
      <c r="B227" s="137">
        <v>83968</v>
      </c>
      <c r="C227" s="138">
        <v>58208</v>
      </c>
      <c r="D227" s="139">
        <v>43017</v>
      </c>
      <c r="E227" s="139">
        <v>43020</v>
      </c>
      <c r="F227" s="138" t="s">
        <v>1313</v>
      </c>
      <c r="G227" s="138" t="s">
        <v>1515</v>
      </c>
      <c r="H227" s="138">
        <v>4444779</v>
      </c>
      <c r="I227" s="138">
        <v>106</v>
      </c>
      <c r="J227" s="138"/>
      <c r="K227" s="138" t="s">
        <v>1247</v>
      </c>
      <c r="L227" s="138" t="s">
        <v>102</v>
      </c>
      <c r="M227" s="138">
        <v>6</v>
      </c>
      <c r="N227" s="138"/>
      <c r="O227" s="139" t="s">
        <v>1799</v>
      </c>
      <c r="P227" s="138"/>
      <c r="Q227" s="138"/>
      <c r="R227" s="138">
        <v>1069201508268860</v>
      </c>
      <c r="S227" s="138"/>
      <c r="T227" s="138" t="s">
        <v>1260</v>
      </c>
      <c r="U227" s="138">
        <v>1</v>
      </c>
      <c r="V227" s="138" t="s">
        <v>59</v>
      </c>
      <c r="W227" s="139">
        <v>43025</v>
      </c>
      <c r="X227" s="142" t="s">
        <v>2031</v>
      </c>
      <c r="Y227" s="140">
        <v>96</v>
      </c>
      <c r="Z227" s="138" t="s">
        <v>2266</v>
      </c>
      <c r="AA227" s="138"/>
      <c r="AB227" s="138"/>
      <c r="AC227" s="138"/>
      <c r="AD227" s="138"/>
      <c r="AE227" s="138"/>
      <c r="AF227" s="138"/>
      <c r="AG227" s="138"/>
      <c r="AH227" s="138"/>
      <c r="AI227" s="138"/>
      <c r="AJ227" s="141"/>
      <c r="AK227" s="44"/>
      <c r="AL227" s="44"/>
    </row>
    <row r="228" spans="2:38" customFormat="1" x14ac:dyDescent="0.25">
      <c r="B228" s="137">
        <v>83969</v>
      </c>
      <c r="C228" s="138">
        <v>58209</v>
      </c>
      <c r="D228" s="139">
        <v>43017</v>
      </c>
      <c r="E228" s="139">
        <v>43018</v>
      </c>
      <c r="F228" s="138">
        <v>15899546</v>
      </c>
      <c r="G228" s="138" t="s">
        <v>1516</v>
      </c>
      <c r="H228" s="138">
        <v>5843349</v>
      </c>
      <c r="I228" s="138">
        <v>3007817745</v>
      </c>
      <c r="J228" s="138">
        <v>3007818064</v>
      </c>
      <c r="K228" s="138" t="s">
        <v>1247</v>
      </c>
      <c r="L228" s="138" t="s">
        <v>102</v>
      </c>
      <c r="M228" s="138">
        <v>3</v>
      </c>
      <c r="N228" s="138"/>
      <c r="O228" s="139" t="s">
        <v>1799</v>
      </c>
      <c r="P228" s="138" t="s">
        <v>79</v>
      </c>
      <c r="Q228" s="138"/>
      <c r="R228" s="138">
        <v>1084801508268940</v>
      </c>
      <c r="S228" s="138"/>
      <c r="T228" s="138" t="s">
        <v>1260</v>
      </c>
      <c r="U228" s="138">
        <v>1</v>
      </c>
      <c r="V228" s="138" t="s">
        <v>86</v>
      </c>
      <c r="W228" s="139">
        <v>43025</v>
      </c>
      <c r="X228" s="142" t="s">
        <v>2032</v>
      </c>
      <c r="Y228" s="140">
        <v>200</v>
      </c>
      <c r="Z228" s="138" t="s">
        <v>2265</v>
      </c>
      <c r="AA228" s="138" t="s">
        <v>935</v>
      </c>
      <c r="AB228" s="138"/>
      <c r="AC228" s="138" t="s">
        <v>79</v>
      </c>
      <c r="AD228" s="138"/>
      <c r="AE228" s="138" t="s">
        <v>935</v>
      </c>
      <c r="AF228" s="138"/>
      <c r="AG228" s="138" t="s">
        <v>935</v>
      </c>
      <c r="AH228" s="138"/>
      <c r="AI228" s="138" t="s">
        <v>2291</v>
      </c>
      <c r="AJ228" s="141"/>
      <c r="AK228" s="44"/>
      <c r="AL228" s="44"/>
    </row>
    <row r="229" spans="2:38" customFormat="1" x14ac:dyDescent="0.25">
      <c r="B229" s="137">
        <v>83970</v>
      </c>
      <c r="C229" s="138">
        <v>58211</v>
      </c>
      <c r="D229" s="139">
        <v>43017</v>
      </c>
      <c r="E229" s="139">
        <v>43020</v>
      </c>
      <c r="F229" s="138" t="s">
        <v>1313</v>
      </c>
      <c r="G229" s="138" t="s">
        <v>1517</v>
      </c>
      <c r="H229" s="138">
        <v>2162371</v>
      </c>
      <c r="I229" s="138"/>
      <c r="J229" s="138"/>
      <c r="K229" s="138" t="s">
        <v>1247</v>
      </c>
      <c r="L229" s="138" t="s">
        <v>102</v>
      </c>
      <c r="M229" s="138">
        <v>3</v>
      </c>
      <c r="N229" s="138"/>
      <c r="O229" s="139" t="s">
        <v>1799</v>
      </c>
      <c r="P229" s="138"/>
      <c r="Q229" s="138"/>
      <c r="R229" s="138">
        <v>1101781508269030</v>
      </c>
      <c r="S229" s="138"/>
      <c r="T229" s="138" t="s">
        <v>1260</v>
      </c>
      <c r="U229" s="138">
        <v>1</v>
      </c>
      <c r="V229" s="138" t="s">
        <v>61</v>
      </c>
      <c r="W229" s="139">
        <v>43025</v>
      </c>
      <c r="X229" s="142" t="s">
        <v>2033</v>
      </c>
      <c r="Y229" s="140">
        <v>178</v>
      </c>
      <c r="Z229" s="138" t="s">
        <v>2267</v>
      </c>
      <c r="AA229" s="138"/>
      <c r="AB229" s="138"/>
      <c r="AC229" s="138"/>
      <c r="AD229" s="138"/>
      <c r="AE229" s="138"/>
      <c r="AF229" s="138"/>
      <c r="AG229" s="138"/>
      <c r="AH229" s="138"/>
      <c r="AI229" s="138"/>
      <c r="AJ229" s="141"/>
      <c r="AK229" s="44"/>
      <c r="AL229" s="44"/>
    </row>
    <row r="230" spans="2:38" customFormat="1" x14ac:dyDescent="0.25">
      <c r="B230" s="137">
        <v>83971</v>
      </c>
      <c r="C230" s="138">
        <v>58215</v>
      </c>
      <c r="D230" s="139">
        <v>43018</v>
      </c>
      <c r="E230" s="139">
        <v>43019</v>
      </c>
      <c r="F230" s="138">
        <v>3383430</v>
      </c>
      <c r="G230" s="138" t="s">
        <v>1518</v>
      </c>
      <c r="H230" s="138">
        <v>3712160</v>
      </c>
      <c r="I230" s="138"/>
      <c r="J230" s="138"/>
      <c r="K230" s="138" t="s">
        <v>1247</v>
      </c>
      <c r="L230" s="138" t="s">
        <v>1169</v>
      </c>
      <c r="M230" s="138">
        <v>4</v>
      </c>
      <c r="N230" s="138"/>
      <c r="O230" s="139" t="s">
        <v>1799</v>
      </c>
      <c r="P230" s="138" t="s">
        <v>79</v>
      </c>
      <c r="Q230" s="138"/>
      <c r="R230" s="138">
        <v>1082431508268930</v>
      </c>
      <c r="S230" s="138"/>
      <c r="T230" s="138" t="s">
        <v>1260</v>
      </c>
      <c r="U230" s="138">
        <v>1</v>
      </c>
      <c r="V230" s="138" t="s">
        <v>86</v>
      </c>
      <c r="W230" s="139">
        <v>43025</v>
      </c>
      <c r="X230" s="142" t="s">
        <v>2034</v>
      </c>
      <c r="Y230" s="140">
        <v>121</v>
      </c>
      <c r="Z230" s="138" t="s">
        <v>2268</v>
      </c>
      <c r="AA230" s="138" t="s">
        <v>935</v>
      </c>
      <c r="AB230" s="138"/>
      <c r="AC230" s="138" t="s">
        <v>79</v>
      </c>
      <c r="AD230" s="138"/>
      <c r="AE230" s="138" t="s">
        <v>935</v>
      </c>
      <c r="AF230" s="138"/>
      <c r="AG230" s="138" t="s">
        <v>935</v>
      </c>
      <c r="AH230" s="138"/>
      <c r="AI230" s="138"/>
      <c r="AJ230" s="141"/>
      <c r="AK230" s="44"/>
      <c r="AL230" s="44"/>
    </row>
    <row r="231" spans="2:38" customFormat="1" x14ac:dyDescent="0.25">
      <c r="B231" s="137">
        <v>83972</v>
      </c>
      <c r="C231" s="138">
        <v>58216</v>
      </c>
      <c r="D231" s="139">
        <v>43018</v>
      </c>
      <c r="E231" s="139">
        <v>43018</v>
      </c>
      <c r="F231" s="138" t="s">
        <v>1313</v>
      </c>
      <c r="G231" s="138" t="s">
        <v>1519</v>
      </c>
      <c r="H231" s="138">
        <v>3130002</v>
      </c>
      <c r="I231" s="138"/>
      <c r="J231" s="138"/>
      <c r="K231" s="138" t="s">
        <v>1247</v>
      </c>
      <c r="L231" s="138" t="s">
        <v>107</v>
      </c>
      <c r="M231" s="138">
        <v>9</v>
      </c>
      <c r="N231" s="138" t="s">
        <v>1767</v>
      </c>
      <c r="O231" s="139" t="s">
        <v>1799</v>
      </c>
      <c r="P231" s="138"/>
      <c r="Q231" s="138"/>
      <c r="R231" s="138">
        <v>1085311508268940</v>
      </c>
      <c r="S231" s="138"/>
      <c r="T231" s="138" t="s">
        <v>1260</v>
      </c>
      <c r="U231" s="138">
        <v>1</v>
      </c>
      <c r="V231" s="138" t="s">
        <v>93</v>
      </c>
      <c r="W231" s="139">
        <v>43025</v>
      </c>
      <c r="X231" s="142" t="s">
        <v>2035</v>
      </c>
      <c r="Y231" s="140">
        <v>143</v>
      </c>
      <c r="Z231" s="138" t="s">
        <v>2264</v>
      </c>
      <c r="AA231" s="138"/>
      <c r="AB231" s="138"/>
      <c r="AC231" s="138"/>
      <c r="AD231" s="138"/>
      <c r="AE231" s="138"/>
      <c r="AF231" s="138"/>
      <c r="AG231" s="138"/>
      <c r="AH231" s="138"/>
      <c r="AI231" s="138"/>
      <c r="AJ231" s="141"/>
      <c r="AK231" s="44"/>
      <c r="AL231" s="44"/>
    </row>
    <row r="232" spans="2:38" customFormat="1" x14ac:dyDescent="0.25">
      <c r="B232" s="137">
        <v>83973</v>
      </c>
      <c r="C232" s="138">
        <v>58228</v>
      </c>
      <c r="D232" s="139">
        <v>43018</v>
      </c>
      <c r="E232" s="139">
        <v>43020</v>
      </c>
      <c r="F232" s="138">
        <v>42969205</v>
      </c>
      <c r="G232" s="138" t="s">
        <v>1520</v>
      </c>
      <c r="H232" s="138">
        <v>4116722</v>
      </c>
      <c r="I232" s="138">
        <v>3147983564</v>
      </c>
      <c r="J232" s="138"/>
      <c r="K232" s="138" t="s">
        <v>1247</v>
      </c>
      <c r="L232" s="138" t="s">
        <v>102</v>
      </c>
      <c r="M232" s="138">
        <v>4</v>
      </c>
      <c r="N232" s="138">
        <v>1089881508268970</v>
      </c>
      <c r="O232" s="139" t="s">
        <v>1799</v>
      </c>
      <c r="P232" s="138"/>
      <c r="Q232" s="138"/>
      <c r="R232" s="138">
        <v>1083631508268930</v>
      </c>
      <c r="S232" s="138"/>
      <c r="T232" s="138" t="s">
        <v>1260</v>
      </c>
      <c r="U232" s="138">
        <v>1</v>
      </c>
      <c r="V232" s="138" t="s">
        <v>59</v>
      </c>
      <c r="W232" s="139">
        <v>43025</v>
      </c>
      <c r="X232" s="142" t="s">
        <v>2036</v>
      </c>
      <c r="Y232" s="140">
        <v>99</v>
      </c>
      <c r="Z232" s="138" t="s">
        <v>1261</v>
      </c>
      <c r="AA232" s="138"/>
      <c r="AB232" s="138"/>
      <c r="AC232" s="138"/>
      <c r="AD232" s="138"/>
      <c r="AE232" s="138"/>
      <c r="AF232" s="138"/>
      <c r="AG232" s="138"/>
      <c r="AH232" s="138"/>
      <c r="AI232" s="138"/>
      <c r="AJ232" s="141"/>
      <c r="AK232" s="44"/>
      <c r="AL232" s="44"/>
    </row>
    <row r="233" spans="2:38" customFormat="1" x14ac:dyDescent="0.25">
      <c r="B233" s="137">
        <v>83974</v>
      </c>
      <c r="C233" s="138">
        <v>58230</v>
      </c>
      <c r="D233" s="139">
        <v>43018</v>
      </c>
      <c r="E233" s="139">
        <v>43018</v>
      </c>
      <c r="F233" s="138">
        <v>42995586</v>
      </c>
      <c r="G233" s="138" t="s">
        <v>1291</v>
      </c>
      <c r="H233" s="138">
        <v>4990327</v>
      </c>
      <c r="I233" s="138">
        <v>3146685533</v>
      </c>
      <c r="J233" s="138"/>
      <c r="K233" s="138" t="s">
        <v>1247</v>
      </c>
      <c r="L233" s="138" t="s">
        <v>697</v>
      </c>
      <c r="M233" s="138">
        <v>4</v>
      </c>
      <c r="N233" s="138"/>
      <c r="O233" s="139" t="s">
        <v>1799</v>
      </c>
      <c r="P233" s="138" t="s">
        <v>79</v>
      </c>
      <c r="Q233" s="138"/>
      <c r="R233" s="138">
        <v>1115981508269110</v>
      </c>
      <c r="S233" s="138"/>
      <c r="T233" s="138" t="s">
        <v>1260</v>
      </c>
      <c r="U233" s="138">
        <v>1</v>
      </c>
      <c r="V233" s="138" t="s">
        <v>86</v>
      </c>
      <c r="W233" s="139">
        <v>43025</v>
      </c>
      <c r="X233" s="142" t="s">
        <v>2037</v>
      </c>
      <c r="Y233" s="140">
        <v>377</v>
      </c>
      <c r="Z233" s="138" t="s">
        <v>2266</v>
      </c>
      <c r="AA233" s="138" t="s">
        <v>935</v>
      </c>
      <c r="AB233" s="138"/>
      <c r="AC233" s="138" t="s">
        <v>79</v>
      </c>
      <c r="AD233" s="138"/>
      <c r="AE233" s="138" t="s">
        <v>935</v>
      </c>
      <c r="AF233" s="138"/>
      <c r="AG233" s="138" t="s">
        <v>935</v>
      </c>
      <c r="AH233" s="138"/>
      <c r="AI233" s="138"/>
      <c r="AJ233" s="141"/>
      <c r="AK233" s="44"/>
      <c r="AL233" s="44"/>
    </row>
    <row r="234" spans="2:38" customFormat="1" x14ac:dyDescent="0.25">
      <c r="B234" s="137">
        <v>83975</v>
      </c>
      <c r="C234" s="138">
        <v>58236</v>
      </c>
      <c r="D234" s="139">
        <v>43018</v>
      </c>
      <c r="E234" s="139">
        <v>43019</v>
      </c>
      <c r="F234" s="138" t="s">
        <v>1313</v>
      </c>
      <c r="G234" s="138" t="s">
        <v>1521</v>
      </c>
      <c r="H234" s="138">
        <v>2553334</v>
      </c>
      <c r="I234" s="138"/>
      <c r="J234" s="138"/>
      <c r="K234" s="138" t="s">
        <v>1247</v>
      </c>
      <c r="L234" s="138" t="s">
        <v>102</v>
      </c>
      <c r="M234" s="138">
        <v>6</v>
      </c>
      <c r="N234" s="138"/>
      <c r="O234" s="139" t="s">
        <v>1799</v>
      </c>
      <c r="P234" s="138" t="s">
        <v>79</v>
      </c>
      <c r="Q234" s="138"/>
      <c r="R234" s="138">
        <v>1101011508269030</v>
      </c>
      <c r="S234" s="138"/>
      <c r="T234" s="138" t="s">
        <v>1260</v>
      </c>
      <c r="U234" s="138">
        <v>1</v>
      </c>
      <c r="V234" s="138" t="s">
        <v>86</v>
      </c>
      <c r="W234" s="139">
        <v>43025</v>
      </c>
      <c r="X234" s="142" t="s">
        <v>2038</v>
      </c>
      <c r="Y234" s="140">
        <v>124</v>
      </c>
      <c r="Z234" s="138" t="s">
        <v>1261</v>
      </c>
      <c r="AA234" s="138" t="s">
        <v>935</v>
      </c>
      <c r="AB234" s="138"/>
      <c r="AC234" s="138" t="s">
        <v>79</v>
      </c>
      <c r="AD234" s="138"/>
      <c r="AE234" s="138" t="s">
        <v>935</v>
      </c>
      <c r="AF234" s="138"/>
      <c r="AG234" s="138" t="s">
        <v>935</v>
      </c>
      <c r="AH234" s="138"/>
      <c r="AI234" s="138"/>
      <c r="AJ234" s="141"/>
      <c r="AK234" s="44"/>
      <c r="AL234" s="44"/>
    </row>
    <row r="235" spans="2:38" customFormat="1" x14ac:dyDescent="0.25">
      <c r="B235" s="137">
        <v>83976</v>
      </c>
      <c r="C235" s="138">
        <v>58242</v>
      </c>
      <c r="D235" s="139">
        <v>43018</v>
      </c>
      <c r="E235" s="139">
        <v>43020</v>
      </c>
      <c r="F235" s="138">
        <v>71685295</v>
      </c>
      <c r="G235" s="138" t="s">
        <v>1522</v>
      </c>
      <c r="H235" s="138">
        <v>2387219</v>
      </c>
      <c r="I235" s="138"/>
      <c r="J235" s="138"/>
      <c r="K235" s="138" t="s">
        <v>1247</v>
      </c>
      <c r="L235" s="138" t="s">
        <v>102</v>
      </c>
      <c r="M235" s="138">
        <v>4</v>
      </c>
      <c r="N235" s="138"/>
      <c r="O235" s="139" t="s">
        <v>1799</v>
      </c>
      <c r="P235" s="138"/>
      <c r="Q235" s="138"/>
      <c r="R235" s="138">
        <v>1101701508269030</v>
      </c>
      <c r="S235" s="138"/>
      <c r="T235" s="138" t="s">
        <v>1260</v>
      </c>
      <c r="U235" s="138">
        <v>1</v>
      </c>
      <c r="V235" s="138" t="s">
        <v>93</v>
      </c>
      <c r="W235" s="139">
        <v>43025</v>
      </c>
      <c r="X235" s="142" t="s">
        <v>2039</v>
      </c>
      <c r="Y235" s="140">
        <v>51</v>
      </c>
      <c r="Z235" s="138" t="s">
        <v>2268</v>
      </c>
      <c r="AA235" s="138"/>
      <c r="AB235" s="138"/>
      <c r="AC235" s="138"/>
      <c r="AD235" s="138"/>
      <c r="AE235" s="138"/>
      <c r="AF235" s="138"/>
      <c r="AG235" s="138"/>
      <c r="AH235" s="138"/>
      <c r="AI235" s="138"/>
      <c r="AJ235" s="141"/>
      <c r="AK235" s="44"/>
      <c r="AL235" s="44"/>
    </row>
    <row r="236" spans="2:38" customFormat="1" x14ac:dyDescent="0.25">
      <c r="B236" s="137">
        <v>83977</v>
      </c>
      <c r="C236" s="138">
        <v>58245</v>
      </c>
      <c r="D236" s="139">
        <v>43018</v>
      </c>
      <c r="E236" s="139">
        <v>43020</v>
      </c>
      <c r="F236" s="138">
        <v>13823795</v>
      </c>
      <c r="G236" s="138" t="s">
        <v>1523</v>
      </c>
      <c r="H236" s="138">
        <v>4925037</v>
      </c>
      <c r="I236" s="138"/>
      <c r="J236" s="138"/>
      <c r="K236" s="138" t="s">
        <v>1247</v>
      </c>
      <c r="L236" s="138" t="s">
        <v>102</v>
      </c>
      <c r="M236" s="138">
        <v>4</v>
      </c>
      <c r="N236" s="138"/>
      <c r="O236" s="139" t="s">
        <v>1799</v>
      </c>
      <c r="P236" s="138"/>
      <c r="Q236" s="138"/>
      <c r="R236" s="138">
        <v>1111781508269080</v>
      </c>
      <c r="S236" s="138"/>
      <c r="T236" s="138" t="s">
        <v>1260</v>
      </c>
      <c r="U236" s="138">
        <v>1</v>
      </c>
      <c r="V236" s="138" t="s">
        <v>59</v>
      </c>
      <c r="W236" s="139">
        <v>43025</v>
      </c>
      <c r="X236" s="142" t="s">
        <v>2040</v>
      </c>
      <c r="Y236" s="140">
        <v>72</v>
      </c>
      <c r="Z236" s="138" t="s">
        <v>2264</v>
      </c>
      <c r="AA236" s="138"/>
      <c r="AB236" s="138"/>
      <c r="AC236" s="138"/>
      <c r="AD236" s="138"/>
      <c r="AE236" s="138"/>
      <c r="AF236" s="138"/>
      <c r="AG236" s="138"/>
      <c r="AH236" s="138"/>
      <c r="AI236" s="138"/>
      <c r="AJ236" s="141"/>
      <c r="AK236" s="44"/>
      <c r="AL236" s="44"/>
    </row>
    <row r="237" spans="2:38" customFormat="1" x14ac:dyDescent="0.25">
      <c r="B237" s="137">
        <v>83978</v>
      </c>
      <c r="C237" s="138">
        <v>58249</v>
      </c>
      <c r="D237" s="139">
        <v>43018</v>
      </c>
      <c r="E237" s="139">
        <v>43020</v>
      </c>
      <c r="F237" s="138">
        <v>71734666</v>
      </c>
      <c r="G237" s="138" t="s">
        <v>1524</v>
      </c>
      <c r="H237" s="138">
        <v>5885619</v>
      </c>
      <c r="I237" s="138"/>
      <c r="J237" s="138"/>
      <c r="K237" s="138" t="s">
        <v>1247</v>
      </c>
      <c r="L237" s="138" t="s">
        <v>102</v>
      </c>
      <c r="M237" s="138">
        <v>4</v>
      </c>
      <c r="N237" s="138"/>
      <c r="O237" s="139" t="s">
        <v>1799</v>
      </c>
      <c r="P237" s="138"/>
      <c r="Q237" s="138"/>
      <c r="R237" s="138">
        <v>1120751508269130</v>
      </c>
      <c r="S237" s="138"/>
      <c r="T237" s="138" t="s">
        <v>1260</v>
      </c>
      <c r="U237" s="138">
        <v>1</v>
      </c>
      <c r="V237" s="138" t="s">
        <v>59</v>
      </c>
      <c r="W237" s="139">
        <v>43025</v>
      </c>
      <c r="X237" s="142" t="s">
        <v>2041</v>
      </c>
      <c r="Y237" s="140">
        <v>152</v>
      </c>
      <c r="Z237" s="138" t="s">
        <v>2267</v>
      </c>
      <c r="AA237" s="138"/>
      <c r="AB237" s="138"/>
      <c r="AC237" s="138"/>
      <c r="AD237" s="138"/>
      <c r="AE237" s="138"/>
      <c r="AF237" s="138"/>
      <c r="AG237" s="138"/>
      <c r="AH237" s="138"/>
      <c r="AI237" s="138"/>
      <c r="AJ237" s="141"/>
      <c r="AK237" s="44"/>
      <c r="AL237" s="44"/>
    </row>
    <row r="238" spans="2:38" customFormat="1" x14ac:dyDescent="0.25">
      <c r="B238" s="137">
        <v>83979</v>
      </c>
      <c r="C238" s="138">
        <v>58250</v>
      </c>
      <c r="D238" s="139">
        <v>43018</v>
      </c>
      <c r="E238" s="139">
        <v>43019</v>
      </c>
      <c r="F238" s="138" t="s">
        <v>1313</v>
      </c>
      <c r="G238" s="138" t="s">
        <v>1525</v>
      </c>
      <c r="H238" s="138">
        <v>5767630</v>
      </c>
      <c r="I238" s="138">
        <v>324</v>
      </c>
      <c r="J238" s="138"/>
      <c r="K238" s="138" t="s">
        <v>1247</v>
      </c>
      <c r="L238" s="138" t="s">
        <v>104</v>
      </c>
      <c r="M238" s="138">
        <v>7</v>
      </c>
      <c r="N238" s="138"/>
      <c r="O238" s="139" t="s">
        <v>1799</v>
      </c>
      <c r="P238" s="138"/>
      <c r="Q238" s="138"/>
      <c r="R238" s="138">
        <v>1138861508269230</v>
      </c>
      <c r="S238" s="138"/>
      <c r="T238" s="138" t="s">
        <v>1260</v>
      </c>
      <c r="U238" s="138">
        <v>1</v>
      </c>
      <c r="V238" s="138" t="s">
        <v>59</v>
      </c>
      <c r="W238" s="139">
        <v>43025</v>
      </c>
      <c r="X238" s="142" t="s">
        <v>2042</v>
      </c>
      <c r="Y238" s="140">
        <v>293</v>
      </c>
      <c r="Z238" s="138" t="s">
        <v>2265</v>
      </c>
      <c r="AA238" s="138"/>
      <c r="AB238" s="138"/>
      <c r="AC238" s="138"/>
      <c r="AD238" s="138"/>
      <c r="AE238" s="138"/>
      <c r="AF238" s="138"/>
      <c r="AG238" s="138"/>
      <c r="AH238" s="138"/>
      <c r="AI238" s="138"/>
      <c r="AJ238" s="141"/>
      <c r="AK238" s="44"/>
      <c r="AL238" s="44"/>
    </row>
    <row r="239" spans="2:38" customFormat="1" x14ac:dyDescent="0.25">
      <c r="B239" s="137">
        <v>83980</v>
      </c>
      <c r="C239" s="138">
        <v>58254</v>
      </c>
      <c r="D239" s="139">
        <v>43018</v>
      </c>
      <c r="E239" s="139">
        <v>43021</v>
      </c>
      <c r="F239" s="138">
        <v>32434577</v>
      </c>
      <c r="G239" s="138" t="s">
        <v>1526</v>
      </c>
      <c r="H239" s="138">
        <v>5783001</v>
      </c>
      <c r="I239" s="138"/>
      <c r="J239" s="138"/>
      <c r="K239" s="138" t="s">
        <v>1247</v>
      </c>
      <c r="L239" s="138" t="s">
        <v>102</v>
      </c>
      <c r="M239" s="138">
        <v>1</v>
      </c>
      <c r="N239" s="138"/>
      <c r="O239" s="139" t="s">
        <v>1799</v>
      </c>
      <c r="P239" s="138" t="s">
        <v>79</v>
      </c>
      <c r="Q239" s="138"/>
      <c r="R239" s="138">
        <v>1112751508269090</v>
      </c>
      <c r="S239" s="138"/>
      <c r="T239" s="138" t="s">
        <v>1260</v>
      </c>
      <c r="U239" s="138">
        <v>1</v>
      </c>
      <c r="V239" s="138" t="s">
        <v>86</v>
      </c>
      <c r="W239" s="139">
        <v>43025</v>
      </c>
      <c r="X239" s="142" t="s">
        <v>2043</v>
      </c>
      <c r="Y239" s="140">
        <v>123</v>
      </c>
      <c r="Z239" s="138" t="s">
        <v>2268</v>
      </c>
      <c r="AA239" s="138" t="s">
        <v>937</v>
      </c>
      <c r="AB239" s="138"/>
      <c r="AC239" s="138" t="s">
        <v>79</v>
      </c>
      <c r="AD239" s="138"/>
      <c r="AE239" s="138" t="s">
        <v>937</v>
      </c>
      <c r="AF239" s="138"/>
      <c r="AG239" s="138" t="s">
        <v>937</v>
      </c>
      <c r="AH239" s="138"/>
      <c r="AI239" s="138"/>
      <c r="AJ239" s="141"/>
      <c r="AK239" s="44"/>
      <c r="AL239" s="44"/>
    </row>
    <row r="240" spans="2:38" customFormat="1" x14ac:dyDescent="0.25">
      <c r="B240" s="137">
        <v>83981</v>
      </c>
      <c r="C240" s="138">
        <v>58276</v>
      </c>
      <c r="D240" s="139">
        <v>43019</v>
      </c>
      <c r="E240" s="139">
        <v>43020</v>
      </c>
      <c r="F240" s="138">
        <v>32532120</v>
      </c>
      <c r="G240" s="138" t="s">
        <v>1527</v>
      </c>
      <c r="H240" s="138">
        <v>2502294</v>
      </c>
      <c r="I240" s="138"/>
      <c r="J240" s="138"/>
      <c r="K240" s="138" t="s">
        <v>1247</v>
      </c>
      <c r="L240" s="138" t="s">
        <v>104</v>
      </c>
      <c r="M240" s="138">
        <v>4</v>
      </c>
      <c r="N240" s="138" t="s">
        <v>1768</v>
      </c>
      <c r="O240" s="139" t="s">
        <v>1799</v>
      </c>
      <c r="P240" s="138"/>
      <c r="Q240" s="138"/>
      <c r="R240" s="138">
        <v>1144901508269270</v>
      </c>
      <c r="S240" s="138"/>
      <c r="T240" s="138" t="s">
        <v>1260</v>
      </c>
      <c r="U240" s="138">
        <v>1</v>
      </c>
      <c r="V240" s="138" t="s">
        <v>93</v>
      </c>
      <c r="W240" s="139">
        <v>43025</v>
      </c>
      <c r="X240" s="142" t="s">
        <v>2044</v>
      </c>
      <c r="Y240" s="140">
        <v>301</v>
      </c>
      <c r="Z240" s="138" t="s">
        <v>2264</v>
      </c>
      <c r="AA240" s="138"/>
      <c r="AB240" s="138"/>
      <c r="AC240" s="138"/>
      <c r="AD240" s="138"/>
      <c r="AE240" s="138"/>
      <c r="AF240" s="138"/>
      <c r="AG240" s="138"/>
      <c r="AH240" s="138"/>
      <c r="AI240" s="138"/>
      <c r="AJ240" s="141"/>
      <c r="AK240" s="44"/>
      <c r="AL240" s="44"/>
    </row>
    <row r="241" spans="2:38" customFormat="1" x14ac:dyDescent="0.25">
      <c r="B241" s="137">
        <v>83982</v>
      </c>
      <c r="C241" s="138">
        <v>58278</v>
      </c>
      <c r="D241" s="139">
        <v>43019</v>
      </c>
      <c r="E241" s="139">
        <v>43019</v>
      </c>
      <c r="F241" s="138">
        <v>43617498</v>
      </c>
      <c r="G241" s="138" t="s">
        <v>1528</v>
      </c>
      <c r="H241" s="138">
        <v>5828426</v>
      </c>
      <c r="I241" s="138"/>
      <c r="J241" s="138"/>
      <c r="K241" s="138" t="s">
        <v>1247</v>
      </c>
      <c r="L241" s="138" t="s">
        <v>101</v>
      </c>
      <c r="M241" s="138">
        <v>4</v>
      </c>
      <c r="N241" s="138"/>
      <c r="O241" s="139" t="s">
        <v>1799</v>
      </c>
      <c r="P241" s="138"/>
      <c r="Q241" s="138"/>
      <c r="R241" s="138">
        <v>1127121508269170</v>
      </c>
      <c r="S241" s="138"/>
      <c r="T241" s="138" t="s">
        <v>1260</v>
      </c>
      <c r="U241" s="138">
        <v>1</v>
      </c>
      <c r="V241" s="138" t="s">
        <v>59</v>
      </c>
      <c r="W241" s="139">
        <v>43025</v>
      </c>
      <c r="X241" s="142" t="s">
        <v>2045</v>
      </c>
      <c r="Y241" s="140">
        <v>70</v>
      </c>
      <c r="Z241" s="138" t="s">
        <v>1261</v>
      </c>
      <c r="AA241" s="138"/>
      <c r="AB241" s="138"/>
      <c r="AC241" s="138"/>
      <c r="AD241" s="138"/>
      <c r="AE241" s="138"/>
      <c r="AF241" s="138"/>
      <c r="AG241" s="138"/>
      <c r="AH241" s="138"/>
      <c r="AI241" s="138"/>
      <c r="AJ241" s="141"/>
      <c r="AK241" s="44"/>
      <c r="AL241" s="44"/>
    </row>
    <row r="242" spans="2:38" customFormat="1" x14ac:dyDescent="0.25">
      <c r="B242" s="137">
        <v>83983</v>
      </c>
      <c r="C242" s="138">
        <v>58280</v>
      </c>
      <c r="D242" s="139">
        <v>43019</v>
      </c>
      <c r="E242" s="139">
        <v>43021</v>
      </c>
      <c r="F242" s="138" t="s">
        <v>1313</v>
      </c>
      <c r="G242" s="138" t="s">
        <v>1529</v>
      </c>
      <c r="H242" s="138">
        <v>2355220</v>
      </c>
      <c r="I242" s="138"/>
      <c r="J242" s="138">
        <v>3117161538</v>
      </c>
      <c r="K242" s="138" t="s">
        <v>1247</v>
      </c>
      <c r="L242" s="138" t="s">
        <v>102</v>
      </c>
      <c r="M242" s="138">
        <v>6</v>
      </c>
      <c r="N242" s="138"/>
      <c r="O242" s="139" t="s">
        <v>1799</v>
      </c>
      <c r="P242" s="138"/>
      <c r="Q242" s="138"/>
      <c r="R242" s="138">
        <v>1148491508269290</v>
      </c>
      <c r="S242" s="138"/>
      <c r="T242" s="138" t="s">
        <v>1260</v>
      </c>
      <c r="U242" s="138">
        <v>1</v>
      </c>
      <c r="V242" s="138" t="s">
        <v>59</v>
      </c>
      <c r="W242" s="139">
        <v>43025</v>
      </c>
      <c r="X242" s="142" t="s">
        <v>2046</v>
      </c>
      <c r="Y242" s="140">
        <v>155</v>
      </c>
      <c r="Z242" s="138" t="s">
        <v>2268</v>
      </c>
      <c r="AA242" s="138"/>
      <c r="AB242" s="138"/>
      <c r="AC242" s="138"/>
      <c r="AD242" s="138"/>
      <c r="AE242" s="138"/>
      <c r="AF242" s="138"/>
      <c r="AG242" s="138"/>
      <c r="AH242" s="138"/>
      <c r="AI242" s="138"/>
      <c r="AJ242" s="141"/>
      <c r="AK242" s="44"/>
      <c r="AL242" s="44"/>
    </row>
    <row r="243" spans="2:38" customFormat="1" x14ac:dyDescent="0.25">
      <c r="B243" s="137">
        <v>83985</v>
      </c>
      <c r="C243" s="138">
        <v>58301</v>
      </c>
      <c r="D243" s="139">
        <v>43019</v>
      </c>
      <c r="E243" s="139">
        <v>43020</v>
      </c>
      <c r="F243" s="138">
        <v>42790019</v>
      </c>
      <c r="G243" s="138" t="s">
        <v>1530</v>
      </c>
      <c r="H243" s="138">
        <v>2698230</v>
      </c>
      <c r="I243" s="138"/>
      <c r="J243" s="138"/>
      <c r="K243" s="138" t="s">
        <v>1247</v>
      </c>
      <c r="L243" s="138" t="s">
        <v>1238</v>
      </c>
      <c r="M243" s="138">
        <v>3</v>
      </c>
      <c r="N243" s="138"/>
      <c r="O243" s="139" t="s">
        <v>1799</v>
      </c>
      <c r="P243" s="138" t="s">
        <v>80</v>
      </c>
      <c r="Q243" s="138" t="s">
        <v>1264</v>
      </c>
      <c r="R243" s="138">
        <v>1138721508269230</v>
      </c>
      <c r="S243" s="138"/>
      <c r="T243" s="138" t="s">
        <v>1260</v>
      </c>
      <c r="U243" s="138">
        <v>1</v>
      </c>
      <c r="V243" s="138" t="s">
        <v>88</v>
      </c>
      <c r="W243" s="139">
        <v>43025</v>
      </c>
      <c r="X243" s="142" t="s">
        <v>2047</v>
      </c>
      <c r="Y243" s="140">
        <v>121</v>
      </c>
      <c r="Z243" s="138" t="s">
        <v>1261</v>
      </c>
      <c r="AA243" s="138"/>
      <c r="AB243" s="138"/>
      <c r="AC243" s="138"/>
      <c r="AD243" s="138"/>
      <c r="AE243" s="138"/>
      <c r="AF243" s="138"/>
      <c r="AG243" s="138"/>
      <c r="AH243" s="138"/>
      <c r="AI243" s="138"/>
      <c r="AJ243" s="141"/>
      <c r="AK243" s="44"/>
      <c r="AL243" s="44"/>
    </row>
    <row r="244" spans="2:38" customFormat="1" x14ac:dyDescent="0.25">
      <c r="B244" s="137">
        <v>83986</v>
      </c>
      <c r="C244" s="138">
        <v>58304</v>
      </c>
      <c r="D244" s="139">
        <v>43019</v>
      </c>
      <c r="E244" s="139">
        <v>43020</v>
      </c>
      <c r="F244" s="138" t="s">
        <v>1313</v>
      </c>
      <c r="G244" s="138" t="s">
        <v>1531</v>
      </c>
      <c r="H244" s="138">
        <v>4441200</v>
      </c>
      <c r="I244" s="138">
        <v>188</v>
      </c>
      <c r="J244" s="138"/>
      <c r="K244" s="138" t="s">
        <v>1247</v>
      </c>
      <c r="L244" s="138" t="s">
        <v>101</v>
      </c>
      <c r="M244" s="138">
        <v>7</v>
      </c>
      <c r="N244" s="138"/>
      <c r="O244" s="139" t="s">
        <v>1799</v>
      </c>
      <c r="P244" s="138"/>
      <c r="Q244" s="138"/>
      <c r="R244" s="138">
        <v>1004851508269350</v>
      </c>
      <c r="S244" s="138"/>
      <c r="T244" s="138" t="s">
        <v>1260</v>
      </c>
      <c r="U244" s="138">
        <v>1</v>
      </c>
      <c r="V244" s="138" t="s">
        <v>93</v>
      </c>
      <c r="W244" s="139">
        <v>43025</v>
      </c>
      <c r="X244" s="142" t="s">
        <v>2048</v>
      </c>
      <c r="Y244" s="140">
        <v>145</v>
      </c>
      <c r="Z244" s="138" t="s">
        <v>2266</v>
      </c>
      <c r="AA244" s="138"/>
      <c r="AB244" s="138"/>
      <c r="AC244" s="138"/>
      <c r="AD244" s="138"/>
      <c r="AE244" s="138"/>
      <c r="AF244" s="138"/>
      <c r="AG244" s="138"/>
      <c r="AH244" s="138"/>
      <c r="AI244" s="138"/>
      <c r="AJ244" s="141"/>
      <c r="AK244" s="44"/>
      <c r="AL244" s="44"/>
    </row>
    <row r="245" spans="2:38" customFormat="1" x14ac:dyDescent="0.25">
      <c r="B245" s="137">
        <v>83987</v>
      </c>
      <c r="C245" s="138">
        <v>58305</v>
      </c>
      <c r="D245" s="139">
        <v>43019</v>
      </c>
      <c r="E245" s="139">
        <v>43021</v>
      </c>
      <c r="F245" s="138" t="s">
        <v>1313</v>
      </c>
      <c r="G245" s="138" t="s">
        <v>1532</v>
      </c>
      <c r="H245" s="138">
        <v>3425618</v>
      </c>
      <c r="I245" s="138"/>
      <c r="J245" s="138"/>
      <c r="K245" s="138" t="s">
        <v>1247</v>
      </c>
      <c r="L245" s="138" t="s">
        <v>102</v>
      </c>
      <c r="M245" s="138">
        <v>6</v>
      </c>
      <c r="N245" s="138" t="s">
        <v>1769</v>
      </c>
      <c r="O245" s="139" t="s">
        <v>1799</v>
      </c>
      <c r="P245" s="138"/>
      <c r="Q245" s="138"/>
      <c r="R245" s="138">
        <v>1005191508269350</v>
      </c>
      <c r="S245" s="138"/>
      <c r="T245" s="138" t="s">
        <v>1260</v>
      </c>
      <c r="U245" s="138">
        <v>1</v>
      </c>
      <c r="V245" s="138" t="s">
        <v>93</v>
      </c>
      <c r="W245" s="139">
        <v>43025</v>
      </c>
      <c r="X245" s="142" t="s">
        <v>2049</v>
      </c>
      <c r="Y245" s="140">
        <v>74</v>
      </c>
      <c r="Z245" s="138" t="s">
        <v>1261</v>
      </c>
      <c r="AA245" s="138"/>
      <c r="AB245" s="138"/>
      <c r="AC245" s="138"/>
      <c r="AD245" s="138"/>
      <c r="AE245" s="138"/>
      <c r="AF245" s="138"/>
      <c r="AG245" s="138"/>
      <c r="AH245" s="138"/>
      <c r="AI245" s="138"/>
      <c r="AJ245" s="141"/>
      <c r="AK245" s="44"/>
      <c r="AL245" s="44"/>
    </row>
    <row r="246" spans="2:38" customFormat="1" x14ac:dyDescent="0.25">
      <c r="B246" s="137">
        <v>83989</v>
      </c>
      <c r="C246" s="138">
        <v>52707</v>
      </c>
      <c r="D246" s="139">
        <v>42886</v>
      </c>
      <c r="E246" s="139">
        <v>43021</v>
      </c>
      <c r="F246" s="138">
        <v>432519551</v>
      </c>
      <c r="G246" s="138" t="s">
        <v>1533</v>
      </c>
      <c r="H246" s="138">
        <v>2979991</v>
      </c>
      <c r="I246" s="138"/>
      <c r="J246" s="138"/>
      <c r="K246" s="138" t="s">
        <v>1247</v>
      </c>
      <c r="L246" s="138" t="s">
        <v>110</v>
      </c>
      <c r="M246" s="138">
        <v>9</v>
      </c>
      <c r="N246" s="138"/>
      <c r="O246" s="139" t="s">
        <v>1800</v>
      </c>
      <c r="P246" s="138" t="s">
        <v>80</v>
      </c>
      <c r="Q246" s="138" t="s">
        <v>1808</v>
      </c>
      <c r="R246" s="138">
        <v>1140391508867790</v>
      </c>
      <c r="S246" s="138"/>
      <c r="T246" s="138" t="s">
        <v>1260</v>
      </c>
      <c r="U246" s="138">
        <v>1</v>
      </c>
      <c r="V246" s="138" t="s">
        <v>90</v>
      </c>
      <c r="W246" s="139">
        <v>43032</v>
      </c>
      <c r="X246" s="142" t="s">
        <v>2050</v>
      </c>
      <c r="Y246" s="140">
        <v>217</v>
      </c>
      <c r="Z246" s="138" t="s">
        <v>2263</v>
      </c>
      <c r="AA246" s="138"/>
      <c r="AB246" s="138"/>
      <c r="AC246" s="138"/>
      <c r="AD246" s="138"/>
      <c r="AE246" s="138"/>
      <c r="AF246" s="138"/>
      <c r="AG246" s="138"/>
      <c r="AH246" s="138"/>
      <c r="AI246" s="138"/>
      <c r="AJ246" s="141"/>
      <c r="AK246" s="44"/>
      <c r="AL246" s="44"/>
    </row>
    <row r="247" spans="2:38" customFormat="1" x14ac:dyDescent="0.25">
      <c r="B247" s="137">
        <v>83990</v>
      </c>
      <c r="C247" s="138">
        <v>57017</v>
      </c>
      <c r="D247" s="139">
        <v>42989</v>
      </c>
      <c r="E247" s="139">
        <v>43026</v>
      </c>
      <c r="F247" s="138"/>
      <c r="G247" s="138" t="s">
        <v>1534</v>
      </c>
      <c r="H247" s="138">
        <v>3210974</v>
      </c>
      <c r="I247" s="138">
        <v>1702</v>
      </c>
      <c r="J247" s="138">
        <v>3204882561</v>
      </c>
      <c r="K247" s="138" t="s">
        <v>1247</v>
      </c>
      <c r="L247" s="138" t="s">
        <v>101</v>
      </c>
      <c r="M247" s="138">
        <v>5</v>
      </c>
      <c r="N247" s="138"/>
      <c r="O247" s="139" t="s">
        <v>1800</v>
      </c>
      <c r="P247" s="138"/>
      <c r="Q247" s="138"/>
      <c r="R247" s="138">
        <v>1139051508867780</v>
      </c>
      <c r="S247" s="138"/>
      <c r="T247" s="138" t="s">
        <v>1260</v>
      </c>
      <c r="U247" s="138">
        <v>1</v>
      </c>
      <c r="V247" s="138" t="s">
        <v>59</v>
      </c>
      <c r="W247" s="139">
        <v>43032</v>
      </c>
      <c r="X247" s="142" t="s">
        <v>2051</v>
      </c>
      <c r="Y247" s="140">
        <v>147</v>
      </c>
      <c r="Z247" s="138" t="s">
        <v>2265</v>
      </c>
      <c r="AA247" s="138"/>
      <c r="AB247" s="138"/>
      <c r="AC247" s="138"/>
      <c r="AD247" s="138"/>
      <c r="AE247" s="138"/>
      <c r="AF247" s="138"/>
      <c r="AG247" s="138"/>
      <c r="AH247" s="138"/>
      <c r="AI247" s="138"/>
      <c r="AJ247" s="141"/>
      <c r="AK247" s="44"/>
      <c r="AL247" s="44"/>
    </row>
    <row r="248" spans="2:38" customFormat="1" x14ac:dyDescent="0.25">
      <c r="B248" s="137">
        <v>83991</v>
      </c>
      <c r="C248" s="138">
        <v>57722</v>
      </c>
      <c r="D248" s="139">
        <v>43005</v>
      </c>
      <c r="E248" s="139">
        <v>43027</v>
      </c>
      <c r="F248" s="138">
        <v>51889117</v>
      </c>
      <c r="G248" s="138" t="s">
        <v>1535</v>
      </c>
      <c r="H248" s="138"/>
      <c r="I248" s="138"/>
      <c r="J248" s="138">
        <v>3015124833</v>
      </c>
      <c r="K248" s="138" t="s">
        <v>1247</v>
      </c>
      <c r="L248" s="138" t="s">
        <v>102</v>
      </c>
      <c r="M248" s="138">
        <v>1</v>
      </c>
      <c r="N248" s="138"/>
      <c r="O248" s="139" t="s">
        <v>1800</v>
      </c>
      <c r="P248" s="138"/>
      <c r="Q248" s="138"/>
      <c r="R248" s="138">
        <v>1005241508867910</v>
      </c>
      <c r="S248" s="138"/>
      <c r="T248" s="138" t="s">
        <v>1260</v>
      </c>
      <c r="U248" s="138">
        <v>1</v>
      </c>
      <c r="V248" s="138" t="s">
        <v>59</v>
      </c>
      <c r="W248" s="139">
        <v>43032</v>
      </c>
      <c r="X248" s="142" t="s">
        <v>2052</v>
      </c>
      <c r="Y248" s="140">
        <v>197</v>
      </c>
      <c r="Z248" s="138" t="s">
        <v>2266</v>
      </c>
      <c r="AA248" s="138"/>
      <c r="AB248" s="138"/>
      <c r="AC248" s="138"/>
      <c r="AD248" s="138"/>
      <c r="AE248" s="138"/>
      <c r="AF248" s="138"/>
      <c r="AG248" s="138"/>
      <c r="AH248" s="138"/>
      <c r="AI248" s="138"/>
      <c r="AJ248" s="141"/>
      <c r="AK248" s="44"/>
      <c r="AL248" s="44"/>
    </row>
    <row r="249" spans="2:38" customFormat="1" x14ac:dyDescent="0.25">
      <c r="B249" s="137">
        <v>83992</v>
      </c>
      <c r="C249" s="138">
        <v>57810</v>
      </c>
      <c r="D249" s="139">
        <v>43006</v>
      </c>
      <c r="E249" s="139">
        <v>43021</v>
      </c>
      <c r="F249" s="138">
        <v>70548557</v>
      </c>
      <c r="G249" s="138" t="s">
        <v>1536</v>
      </c>
      <c r="H249" s="138">
        <v>4275259</v>
      </c>
      <c r="I249" s="138"/>
      <c r="J249" s="138">
        <v>3145049594</v>
      </c>
      <c r="K249" s="138" t="s">
        <v>1247</v>
      </c>
      <c r="L249" s="138" t="s">
        <v>104</v>
      </c>
      <c r="M249" s="138">
        <v>2</v>
      </c>
      <c r="N249" s="138" t="s">
        <v>1770</v>
      </c>
      <c r="O249" s="139" t="s">
        <v>1800</v>
      </c>
      <c r="P249" s="138"/>
      <c r="Q249" s="138"/>
      <c r="R249" s="138">
        <v>1003691508867900</v>
      </c>
      <c r="S249" s="138"/>
      <c r="T249" s="138" t="s">
        <v>1260</v>
      </c>
      <c r="U249" s="138">
        <v>1</v>
      </c>
      <c r="V249" s="138" t="s">
        <v>90</v>
      </c>
      <c r="W249" s="139">
        <v>43032</v>
      </c>
      <c r="X249" s="142" t="s">
        <v>2053</v>
      </c>
      <c r="Y249" s="140">
        <v>259</v>
      </c>
      <c r="Z249" s="138" t="s">
        <v>2264</v>
      </c>
      <c r="AA249" s="138"/>
      <c r="AB249" s="138"/>
      <c r="AC249" s="138"/>
      <c r="AD249" s="138"/>
      <c r="AE249" s="138"/>
      <c r="AF249" s="138"/>
      <c r="AG249" s="138"/>
      <c r="AH249" s="138"/>
      <c r="AI249" s="138"/>
      <c r="AJ249" s="141"/>
      <c r="AK249" s="44"/>
      <c r="AL249" s="44"/>
    </row>
    <row r="250" spans="2:38" customFormat="1" x14ac:dyDescent="0.25">
      <c r="B250" s="137">
        <v>83993</v>
      </c>
      <c r="C250" s="138">
        <v>57908</v>
      </c>
      <c r="D250" s="139">
        <v>43010</v>
      </c>
      <c r="E250" s="139">
        <v>43025</v>
      </c>
      <c r="F250" s="138">
        <v>79638503</v>
      </c>
      <c r="G250" s="138" t="s">
        <v>1537</v>
      </c>
      <c r="H250" s="138">
        <v>4177317</v>
      </c>
      <c r="I250" s="138"/>
      <c r="J250" s="138"/>
      <c r="K250" s="138" t="s">
        <v>1247</v>
      </c>
      <c r="L250" s="138" t="s">
        <v>104</v>
      </c>
      <c r="M250" s="138">
        <v>2</v>
      </c>
      <c r="N250" s="138"/>
      <c r="O250" s="139" t="s">
        <v>1800</v>
      </c>
      <c r="P250" s="138"/>
      <c r="Q250" s="138"/>
      <c r="R250" s="138">
        <v>1147471508867830</v>
      </c>
      <c r="S250" s="138"/>
      <c r="T250" s="138" t="s">
        <v>1260</v>
      </c>
      <c r="U250" s="138">
        <v>1</v>
      </c>
      <c r="V250" s="138" t="s">
        <v>93</v>
      </c>
      <c r="W250" s="139">
        <v>43032</v>
      </c>
      <c r="X250" s="142" t="s">
        <v>2054</v>
      </c>
      <c r="Y250" s="140">
        <v>68</v>
      </c>
      <c r="Z250" s="138" t="s">
        <v>1261</v>
      </c>
      <c r="AA250" s="138"/>
      <c r="AB250" s="138"/>
      <c r="AC250" s="138"/>
      <c r="AD250" s="138"/>
      <c r="AE250" s="138"/>
      <c r="AF250" s="138"/>
      <c r="AG250" s="138"/>
      <c r="AH250" s="138"/>
      <c r="AI250" s="138"/>
      <c r="AJ250" s="141"/>
      <c r="AK250" s="44"/>
      <c r="AL250" s="44"/>
    </row>
    <row r="251" spans="2:38" customFormat="1" x14ac:dyDescent="0.25">
      <c r="B251" s="137">
        <v>83994</v>
      </c>
      <c r="C251" s="138">
        <v>57990</v>
      </c>
      <c r="D251" s="139">
        <v>43012</v>
      </c>
      <c r="E251" s="139">
        <v>43026</v>
      </c>
      <c r="F251" s="138">
        <v>32449516</v>
      </c>
      <c r="G251" s="138" t="s">
        <v>1538</v>
      </c>
      <c r="H251" s="138">
        <v>2530346</v>
      </c>
      <c r="I251" s="138"/>
      <c r="J251" s="138"/>
      <c r="K251" s="138" t="s">
        <v>1247</v>
      </c>
      <c r="L251" s="138" t="s">
        <v>105</v>
      </c>
      <c r="M251" s="138">
        <v>4</v>
      </c>
      <c r="N251" s="138"/>
      <c r="O251" s="139" t="s">
        <v>1800</v>
      </c>
      <c r="P251" s="138" t="s">
        <v>79</v>
      </c>
      <c r="Q251" s="138"/>
      <c r="R251" s="138">
        <v>1007311508867920</v>
      </c>
      <c r="S251" s="138"/>
      <c r="T251" s="138" t="s">
        <v>1260</v>
      </c>
      <c r="U251" s="138">
        <v>1</v>
      </c>
      <c r="V251" s="138" t="s">
        <v>86</v>
      </c>
      <c r="W251" s="139">
        <v>43032</v>
      </c>
      <c r="X251" s="142" t="s">
        <v>2055</v>
      </c>
      <c r="Y251" s="140">
        <v>222</v>
      </c>
      <c r="Z251" s="138" t="s">
        <v>1261</v>
      </c>
      <c r="AA251" s="138" t="s">
        <v>935</v>
      </c>
      <c r="AB251" s="138"/>
      <c r="AC251" s="138" t="s">
        <v>79</v>
      </c>
      <c r="AD251" s="138"/>
      <c r="AE251" s="138" t="s">
        <v>935</v>
      </c>
      <c r="AF251" s="138"/>
      <c r="AG251" s="138" t="s">
        <v>936</v>
      </c>
      <c r="AH251" s="138" t="s">
        <v>2284</v>
      </c>
      <c r="AI251" s="138"/>
      <c r="AJ251" s="141"/>
      <c r="AK251" s="44"/>
      <c r="AL251" s="44"/>
    </row>
    <row r="252" spans="2:38" customFormat="1" x14ac:dyDescent="0.25">
      <c r="B252" s="137">
        <v>83995</v>
      </c>
      <c r="C252" s="138">
        <v>57996</v>
      </c>
      <c r="D252" s="139">
        <v>43012</v>
      </c>
      <c r="E252" s="139">
        <v>43026</v>
      </c>
      <c r="F252" s="138"/>
      <c r="G252" s="138" t="s">
        <v>1539</v>
      </c>
      <c r="H252" s="138">
        <v>3259000</v>
      </c>
      <c r="I252" s="138"/>
      <c r="J252" s="138"/>
      <c r="K252" s="138" t="s">
        <v>1247</v>
      </c>
      <c r="L252" s="138" t="s">
        <v>104</v>
      </c>
      <c r="M252" s="138">
        <v>5</v>
      </c>
      <c r="N252" s="138" t="s">
        <v>1771</v>
      </c>
      <c r="O252" s="139" t="s">
        <v>1800</v>
      </c>
      <c r="P252" s="138"/>
      <c r="Q252" s="138"/>
      <c r="R252" s="138">
        <v>1012521508867950</v>
      </c>
      <c r="S252" s="138"/>
      <c r="T252" s="138" t="s">
        <v>1260</v>
      </c>
      <c r="U252" s="138">
        <v>1</v>
      </c>
      <c r="V252" s="138" t="s">
        <v>59</v>
      </c>
      <c r="W252" s="139">
        <v>43032</v>
      </c>
      <c r="X252" s="142" t="s">
        <v>2056</v>
      </c>
      <c r="Y252" s="140">
        <v>157</v>
      </c>
      <c r="Z252" s="138" t="s">
        <v>2265</v>
      </c>
      <c r="AA252" s="138"/>
      <c r="AB252" s="138"/>
      <c r="AC252" s="138"/>
      <c r="AD252" s="138"/>
      <c r="AE252" s="138"/>
      <c r="AF252" s="138"/>
      <c r="AG252" s="138"/>
      <c r="AH252" s="138"/>
      <c r="AI252" s="138"/>
      <c r="AJ252" s="141"/>
      <c r="AK252" s="44"/>
      <c r="AL252" s="44"/>
    </row>
    <row r="253" spans="2:38" customFormat="1" x14ac:dyDescent="0.25">
      <c r="B253" s="137">
        <v>83996</v>
      </c>
      <c r="C253" s="138">
        <v>57997</v>
      </c>
      <c r="D253" s="139">
        <v>43012</v>
      </c>
      <c r="E253" s="139">
        <v>43026</v>
      </c>
      <c r="F253" s="138"/>
      <c r="G253" s="138" t="s">
        <v>1539</v>
      </c>
      <c r="H253" s="138"/>
      <c r="I253" s="138">
        <v>4235</v>
      </c>
      <c r="J253" s="138"/>
      <c r="K253" s="138" t="s">
        <v>1247</v>
      </c>
      <c r="L253" s="138" t="s">
        <v>101</v>
      </c>
      <c r="M253" s="138">
        <v>5</v>
      </c>
      <c r="N253" s="138"/>
      <c r="O253" s="139" t="s">
        <v>1800</v>
      </c>
      <c r="P253" s="138"/>
      <c r="Q253" s="138"/>
      <c r="R253" s="138">
        <v>0</v>
      </c>
      <c r="S253" s="138"/>
      <c r="T253" s="138" t="s">
        <v>1260</v>
      </c>
      <c r="U253" s="138">
        <v>1</v>
      </c>
      <c r="V253" s="138" t="s">
        <v>1173</v>
      </c>
      <c r="W253" s="139">
        <v>43032</v>
      </c>
      <c r="X253" s="142" t="s">
        <v>2057</v>
      </c>
      <c r="Y253" s="140">
        <v>57</v>
      </c>
      <c r="Z253" s="138" t="s">
        <v>2266</v>
      </c>
      <c r="AA253" s="138"/>
      <c r="AB253" s="138"/>
      <c r="AC253" s="138"/>
      <c r="AD253" s="138"/>
      <c r="AE253" s="138"/>
      <c r="AF253" s="138"/>
      <c r="AG253" s="138"/>
      <c r="AH253" s="138"/>
      <c r="AI253" s="138"/>
      <c r="AJ253" s="141"/>
      <c r="AK253" s="44"/>
      <c r="AL253" s="44"/>
    </row>
    <row r="254" spans="2:38" customFormat="1" x14ac:dyDescent="0.25">
      <c r="B254" s="137">
        <v>83997</v>
      </c>
      <c r="C254" s="138">
        <v>58016</v>
      </c>
      <c r="D254" s="139">
        <v>43012</v>
      </c>
      <c r="E254" s="139">
        <v>43022</v>
      </c>
      <c r="F254" s="138"/>
      <c r="G254" s="138" t="s">
        <v>1540</v>
      </c>
      <c r="H254" s="138"/>
      <c r="I254" s="138"/>
      <c r="J254" s="138">
        <v>3113250799</v>
      </c>
      <c r="K254" s="138" t="s">
        <v>1247</v>
      </c>
      <c r="L254" s="138" t="s">
        <v>104</v>
      </c>
      <c r="M254" s="138">
        <v>6</v>
      </c>
      <c r="N254" s="138"/>
      <c r="O254" s="139" t="s">
        <v>1800</v>
      </c>
      <c r="P254" s="138"/>
      <c r="Q254" s="138"/>
      <c r="R254" s="138">
        <v>1016131508867970</v>
      </c>
      <c r="S254" s="138"/>
      <c r="T254" s="138" t="s">
        <v>1260</v>
      </c>
      <c r="U254" s="138">
        <v>1</v>
      </c>
      <c r="V254" s="138" t="s">
        <v>59</v>
      </c>
      <c r="W254" s="139">
        <v>43032</v>
      </c>
      <c r="X254" s="142" t="s">
        <v>2058</v>
      </c>
      <c r="Y254" s="140">
        <v>55</v>
      </c>
      <c r="Z254" s="138" t="s">
        <v>2263</v>
      </c>
      <c r="AA254" s="138"/>
      <c r="AB254" s="138"/>
      <c r="AC254" s="138"/>
      <c r="AD254" s="138"/>
      <c r="AE254" s="138"/>
      <c r="AF254" s="138"/>
      <c r="AG254" s="138"/>
      <c r="AH254" s="138"/>
      <c r="AI254" s="138"/>
      <c r="AJ254" s="141"/>
      <c r="AK254" s="44"/>
      <c r="AL254" s="44"/>
    </row>
    <row r="255" spans="2:38" customFormat="1" x14ac:dyDescent="0.25">
      <c r="B255" s="137">
        <v>83998</v>
      </c>
      <c r="C255" s="138">
        <v>58061</v>
      </c>
      <c r="D255" s="139">
        <v>43013</v>
      </c>
      <c r="E255" s="139">
        <v>43025</v>
      </c>
      <c r="F255" s="138">
        <v>63344295</v>
      </c>
      <c r="G255" s="138" t="s">
        <v>1541</v>
      </c>
      <c r="H255" s="138">
        <v>2663348</v>
      </c>
      <c r="I255" s="138"/>
      <c r="J255" s="138"/>
      <c r="K255" s="138" t="s">
        <v>1247</v>
      </c>
      <c r="L255" s="138" t="s">
        <v>102</v>
      </c>
      <c r="M255" s="138">
        <v>5</v>
      </c>
      <c r="N255" s="138"/>
      <c r="O255" s="139" t="s">
        <v>1800</v>
      </c>
      <c r="P255" s="138"/>
      <c r="Q255" s="138"/>
      <c r="R255" s="138">
        <v>1027991508868040</v>
      </c>
      <c r="S255" s="138"/>
      <c r="T255" s="138" t="s">
        <v>1260</v>
      </c>
      <c r="U255" s="138">
        <v>1</v>
      </c>
      <c r="V255" s="138" t="s">
        <v>59</v>
      </c>
      <c r="W255" s="139">
        <v>43032</v>
      </c>
      <c r="X255" s="142" t="s">
        <v>2059</v>
      </c>
      <c r="Y255" s="140">
        <v>109</v>
      </c>
      <c r="Z255" s="138" t="s">
        <v>2266</v>
      </c>
      <c r="AA255" s="138"/>
      <c r="AB255" s="138"/>
      <c r="AC255" s="138"/>
      <c r="AD255" s="138"/>
      <c r="AE255" s="138"/>
      <c r="AF255" s="138"/>
      <c r="AG255" s="138"/>
      <c r="AH255" s="138"/>
      <c r="AI255" s="138"/>
      <c r="AJ255" s="141"/>
      <c r="AK255" s="44"/>
      <c r="AL255" s="44"/>
    </row>
    <row r="256" spans="2:38" customFormat="1" x14ac:dyDescent="0.25">
      <c r="B256" s="137">
        <v>83999</v>
      </c>
      <c r="C256" s="138">
        <v>58182</v>
      </c>
      <c r="D256" s="139">
        <v>43017</v>
      </c>
      <c r="E256" s="139">
        <v>43026</v>
      </c>
      <c r="F256" s="138"/>
      <c r="G256" s="138" t="s">
        <v>1542</v>
      </c>
      <c r="H256" s="138">
        <v>3121623</v>
      </c>
      <c r="I256" s="138"/>
      <c r="J256" s="138"/>
      <c r="K256" s="138" t="s">
        <v>1247</v>
      </c>
      <c r="L256" s="138" t="s">
        <v>101</v>
      </c>
      <c r="M256" s="138">
        <v>5</v>
      </c>
      <c r="N256" s="138" t="s">
        <v>1772</v>
      </c>
      <c r="O256" s="139" t="s">
        <v>1800</v>
      </c>
      <c r="P256" s="138"/>
      <c r="Q256" s="138"/>
      <c r="R256" s="138">
        <v>1025891508868030</v>
      </c>
      <c r="S256" s="138"/>
      <c r="T256" s="138" t="s">
        <v>1260</v>
      </c>
      <c r="U256" s="138">
        <v>1</v>
      </c>
      <c r="V256" s="138" t="s">
        <v>93</v>
      </c>
      <c r="W256" s="139">
        <v>43032</v>
      </c>
      <c r="X256" s="142" t="s">
        <v>2060</v>
      </c>
      <c r="Y256" s="140">
        <v>115</v>
      </c>
      <c r="Z256" s="138" t="s">
        <v>2263</v>
      </c>
      <c r="AA256" s="138"/>
      <c r="AB256" s="138"/>
      <c r="AC256" s="138"/>
      <c r="AD256" s="138"/>
      <c r="AE256" s="138"/>
      <c r="AF256" s="138"/>
      <c r="AG256" s="138"/>
      <c r="AH256" s="138"/>
      <c r="AI256" s="138"/>
      <c r="AJ256" s="141"/>
      <c r="AK256" s="44"/>
      <c r="AL256" s="44"/>
    </row>
    <row r="257" spans="2:38" customFormat="1" x14ac:dyDescent="0.25">
      <c r="B257" s="137">
        <v>84000</v>
      </c>
      <c r="C257" s="138">
        <v>58189</v>
      </c>
      <c r="D257" s="139">
        <v>43017</v>
      </c>
      <c r="E257" s="139">
        <v>43026</v>
      </c>
      <c r="F257" s="138"/>
      <c r="G257" s="138" t="s">
        <v>1543</v>
      </c>
      <c r="H257" s="138">
        <v>3525924</v>
      </c>
      <c r="I257" s="138"/>
      <c r="J257" s="138"/>
      <c r="K257" s="138" t="s">
        <v>1247</v>
      </c>
      <c r="L257" s="138" t="s">
        <v>101</v>
      </c>
      <c r="M257" s="138">
        <v>5</v>
      </c>
      <c r="N257" s="138"/>
      <c r="O257" s="139" t="s">
        <v>1800</v>
      </c>
      <c r="P257" s="138"/>
      <c r="Q257" s="138"/>
      <c r="R257" s="138">
        <v>1030421508868050</v>
      </c>
      <c r="S257" s="138"/>
      <c r="T257" s="138" t="s">
        <v>1260</v>
      </c>
      <c r="U257" s="138">
        <v>1</v>
      </c>
      <c r="V257" s="138" t="s">
        <v>88</v>
      </c>
      <c r="W257" s="139">
        <v>43032</v>
      </c>
      <c r="X257" s="142" t="s">
        <v>2061</v>
      </c>
      <c r="Y257" s="140">
        <v>52</v>
      </c>
      <c r="Z257" s="138" t="s">
        <v>2264</v>
      </c>
      <c r="AA257" s="138"/>
      <c r="AB257" s="138"/>
      <c r="AC257" s="138"/>
      <c r="AD257" s="138"/>
      <c r="AE257" s="138"/>
      <c r="AF257" s="138"/>
      <c r="AG257" s="138"/>
      <c r="AH257" s="138"/>
      <c r="AI257" s="138"/>
      <c r="AJ257" s="141"/>
      <c r="AK257" s="44"/>
      <c r="AL257" s="44"/>
    </row>
    <row r="258" spans="2:38" customFormat="1" x14ac:dyDescent="0.25">
      <c r="B258" s="137">
        <v>84001</v>
      </c>
      <c r="C258" s="138">
        <v>58200</v>
      </c>
      <c r="D258" s="139">
        <v>43017</v>
      </c>
      <c r="E258" s="139">
        <v>43022</v>
      </c>
      <c r="F258" s="138">
        <v>21862897</v>
      </c>
      <c r="G258" s="138" t="s">
        <v>1544</v>
      </c>
      <c r="H258" s="138">
        <v>5847770</v>
      </c>
      <c r="I258" s="138"/>
      <c r="J258" s="138"/>
      <c r="K258" s="138" t="s">
        <v>1247</v>
      </c>
      <c r="L258" s="138" t="s">
        <v>102</v>
      </c>
      <c r="M258" s="138">
        <v>6</v>
      </c>
      <c r="N258" s="138"/>
      <c r="O258" s="139" t="s">
        <v>1800</v>
      </c>
      <c r="P258" s="138" t="s">
        <v>79</v>
      </c>
      <c r="Q258" s="138"/>
      <c r="R258" s="138">
        <v>1046161508868140</v>
      </c>
      <c r="S258" s="138"/>
      <c r="T258" s="138" t="s">
        <v>1260</v>
      </c>
      <c r="U258" s="138">
        <v>1</v>
      </c>
      <c r="V258" s="138" t="s">
        <v>86</v>
      </c>
      <c r="W258" s="139">
        <v>43032</v>
      </c>
      <c r="X258" s="142" t="s">
        <v>2062</v>
      </c>
      <c r="Y258" s="140">
        <v>218</v>
      </c>
      <c r="Z258" s="138" t="s">
        <v>2265</v>
      </c>
      <c r="AA258" s="138" t="s">
        <v>935</v>
      </c>
      <c r="AB258" s="138"/>
      <c r="AC258" s="138" t="s">
        <v>79</v>
      </c>
      <c r="AD258" s="138"/>
      <c r="AE258" s="138" t="s">
        <v>937</v>
      </c>
      <c r="AF258" s="138"/>
      <c r="AG258" s="138" t="s">
        <v>935</v>
      </c>
      <c r="AH258" s="138"/>
      <c r="AI258" s="138" t="s">
        <v>2291</v>
      </c>
      <c r="AJ258" s="141"/>
      <c r="AK258" s="44"/>
      <c r="AL258" s="44"/>
    </row>
    <row r="259" spans="2:38" customFormat="1" x14ac:dyDescent="0.25">
      <c r="B259" s="137">
        <v>84002</v>
      </c>
      <c r="C259" s="138">
        <v>58207</v>
      </c>
      <c r="D259" s="139">
        <v>43017</v>
      </c>
      <c r="E259" s="139">
        <v>43027</v>
      </c>
      <c r="F259" s="138">
        <v>42962021</v>
      </c>
      <c r="G259" s="138" t="s">
        <v>1545</v>
      </c>
      <c r="H259" s="138">
        <v>5290604</v>
      </c>
      <c r="I259" s="138"/>
      <c r="J259" s="138"/>
      <c r="K259" s="138" t="s">
        <v>1247</v>
      </c>
      <c r="L259" s="138" t="s">
        <v>103</v>
      </c>
      <c r="M259" s="138">
        <v>1</v>
      </c>
      <c r="N259" s="138"/>
      <c r="O259" s="139" t="s">
        <v>1800</v>
      </c>
      <c r="P259" s="138"/>
      <c r="Q259" s="138"/>
      <c r="R259" s="138">
        <v>1095541508868450</v>
      </c>
      <c r="S259" s="138"/>
      <c r="T259" s="138" t="s">
        <v>1260</v>
      </c>
      <c r="U259" s="138">
        <v>1</v>
      </c>
      <c r="V259" s="138" t="s">
        <v>59</v>
      </c>
      <c r="W259" s="139">
        <v>43032</v>
      </c>
      <c r="X259" s="142" t="s">
        <v>2063</v>
      </c>
      <c r="Y259" s="140">
        <v>426</v>
      </c>
      <c r="Z259" s="138" t="s">
        <v>2264</v>
      </c>
      <c r="AA259" s="138"/>
      <c r="AB259" s="138"/>
      <c r="AC259" s="138"/>
      <c r="AD259" s="138"/>
      <c r="AE259" s="138"/>
      <c r="AF259" s="138"/>
      <c r="AG259" s="138"/>
      <c r="AH259" s="138"/>
      <c r="AI259" s="138"/>
      <c r="AJ259" s="141"/>
      <c r="AK259" s="44"/>
      <c r="AL259" s="44"/>
    </row>
    <row r="260" spans="2:38" customFormat="1" x14ac:dyDescent="0.25">
      <c r="B260" s="137">
        <v>84003</v>
      </c>
      <c r="C260" s="138">
        <v>58210</v>
      </c>
      <c r="D260" s="139">
        <v>43017</v>
      </c>
      <c r="E260" s="139">
        <v>43022</v>
      </c>
      <c r="F260" s="138"/>
      <c r="G260" s="138" t="s">
        <v>1546</v>
      </c>
      <c r="H260" s="138">
        <v>2970469</v>
      </c>
      <c r="I260" s="138"/>
      <c r="J260" s="138">
        <v>3164111466</v>
      </c>
      <c r="K260" s="138" t="s">
        <v>1247</v>
      </c>
      <c r="L260" s="138" t="s">
        <v>104</v>
      </c>
      <c r="M260" s="138">
        <v>6</v>
      </c>
      <c r="N260" s="138">
        <v>1061581508868240</v>
      </c>
      <c r="O260" s="139" t="s">
        <v>1800</v>
      </c>
      <c r="P260" s="138"/>
      <c r="Q260" s="138"/>
      <c r="R260" s="138">
        <v>1046641508868140</v>
      </c>
      <c r="S260" s="138"/>
      <c r="T260" s="138" t="s">
        <v>1260</v>
      </c>
      <c r="U260" s="138">
        <v>1</v>
      </c>
      <c r="V260" s="138" t="s">
        <v>94</v>
      </c>
      <c r="W260" s="139">
        <v>43032</v>
      </c>
      <c r="X260" s="142" t="s">
        <v>2064</v>
      </c>
      <c r="Y260" s="140">
        <v>153</v>
      </c>
      <c r="Z260" s="138" t="s">
        <v>1261</v>
      </c>
      <c r="AA260" s="138"/>
      <c r="AB260" s="138"/>
      <c r="AC260" s="138"/>
      <c r="AD260" s="138"/>
      <c r="AE260" s="138"/>
      <c r="AF260" s="138"/>
      <c r="AG260" s="138"/>
      <c r="AH260" s="138"/>
      <c r="AI260" s="138"/>
      <c r="AJ260" s="141"/>
      <c r="AK260" s="44"/>
      <c r="AL260" s="44"/>
    </row>
    <row r="261" spans="2:38" customFormat="1" x14ac:dyDescent="0.25">
      <c r="B261" s="137">
        <v>84004</v>
      </c>
      <c r="C261" s="138">
        <v>58212</v>
      </c>
      <c r="D261" s="139">
        <v>43017</v>
      </c>
      <c r="E261" s="139">
        <v>43025</v>
      </c>
      <c r="F261" s="138"/>
      <c r="G261" s="138" t="s">
        <v>1547</v>
      </c>
      <c r="H261" s="138">
        <v>3222803</v>
      </c>
      <c r="I261" s="138"/>
      <c r="J261" s="138">
        <v>3122101665</v>
      </c>
      <c r="K261" s="138" t="s">
        <v>1247</v>
      </c>
      <c r="L261" s="138" t="s">
        <v>101</v>
      </c>
      <c r="M261" s="138">
        <v>6</v>
      </c>
      <c r="N261" s="138"/>
      <c r="O261" s="139" t="s">
        <v>1800</v>
      </c>
      <c r="P261" s="138" t="s">
        <v>79</v>
      </c>
      <c r="Q261" s="138"/>
      <c r="R261" s="138">
        <v>1066681508868270</v>
      </c>
      <c r="S261" s="138"/>
      <c r="T261" s="138" t="s">
        <v>1260</v>
      </c>
      <c r="U261" s="138">
        <v>1</v>
      </c>
      <c r="V261" s="138" t="s">
        <v>86</v>
      </c>
      <c r="W261" s="139">
        <v>43032</v>
      </c>
      <c r="X261" s="142" t="s">
        <v>2065</v>
      </c>
      <c r="Y261" s="140">
        <v>416</v>
      </c>
      <c r="Z261" s="138" t="s">
        <v>2266</v>
      </c>
      <c r="AA261" s="138" t="s">
        <v>937</v>
      </c>
      <c r="AB261" s="138"/>
      <c r="AC261" s="138" t="s">
        <v>79</v>
      </c>
      <c r="AD261" s="138"/>
      <c r="AE261" s="138" t="s">
        <v>937</v>
      </c>
      <c r="AF261" s="138"/>
      <c r="AG261" s="138" t="s">
        <v>938</v>
      </c>
      <c r="AH261" s="138" t="s">
        <v>2285</v>
      </c>
      <c r="AI261" s="138" t="s">
        <v>2312</v>
      </c>
      <c r="AJ261" s="141"/>
      <c r="AK261" s="44"/>
      <c r="AL261" s="44"/>
    </row>
    <row r="262" spans="2:38" customFormat="1" x14ac:dyDescent="0.25">
      <c r="B262" s="137">
        <v>84005</v>
      </c>
      <c r="C262" s="138">
        <v>58218</v>
      </c>
      <c r="D262" s="139">
        <v>43018</v>
      </c>
      <c r="E262" s="139">
        <v>43025</v>
      </c>
      <c r="F262" s="138">
        <v>42995494</v>
      </c>
      <c r="G262" s="138" t="s">
        <v>1548</v>
      </c>
      <c r="H262" s="138">
        <v>3522221</v>
      </c>
      <c r="I262" s="138"/>
      <c r="J262" s="138"/>
      <c r="K262" s="138" t="s">
        <v>1247</v>
      </c>
      <c r="L262" s="138" t="s">
        <v>102</v>
      </c>
      <c r="M262" s="138">
        <v>5</v>
      </c>
      <c r="N262" s="138" t="s">
        <v>1772</v>
      </c>
      <c r="O262" s="139" t="s">
        <v>1800</v>
      </c>
      <c r="P262" s="138"/>
      <c r="Q262" s="138"/>
      <c r="R262" s="138">
        <v>1047041508868150</v>
      </c>
      <c r="S262" s="138"/>
      <c r="T262" s="138" t="s">
        <v>1260</v>
      </c>
      <c r="U262" s="138">
        <v>1</v>
      </c>
      <c r="V262" s="138" t="s">
        <v>93</v>
      </c>
      <c r="W262" s="139">
        <v>43032</v>
      </c>
      <c r="X262" s="142" t="s">
        <v>2066</v>
      </c>
      <c r="Y262" s="140">
        <v>61</v>
      </c>
      <c r="Z262" s="138" t="s">
        <v>2263</v>
      </c>
      <c r="AA262" s="138"/>
      <c r="AB262" s="138"/>
      <c r="AC262" s="138"/>
      <c r="AD262" s="138"/>
      <c r="AE262" s="138"/>
      <c r="AF262" s="138"/>
      <c r="AG262" s="138"/>
      <c r="AH262" s="138"/>
      <c r="AI262" s="138"/>
      <c r="AJ262" s="141"/>
      <c r="AK262" s="44"/>
      <c r="AL262" s="44"/>
    </row>
    <row r="263" spans="2:38" customFormat="1" x14ac:dyDescent="0.25">
      <c r="B263" s="137">
        <v>84006</v>
      </c>
      <c r="C263" s="138">
        <v>58220</v>
      </c>
      <c r="D263" s="139">
        <v>43018</v>
      </c>
      <c r="E263" s="139">
        <v>43022</v>
      </c>
      <c r="F263" s="138">
        <v>43817136</v>
      </c>
      <c r="G263" s="138" t="s">
        <v>1549</v>
      </c>
      <c r="H263" s="138">
        <v>2861129</v>
      </c>
      <c r="I263" s="138"/>
      <c r="J263" s="138"/>
      <c r="K263" s="138" t="s">
        <v>1247</v>
      </c>
      <c r="L263" s="138" t="s">
        <v>103</v>
      </c>
      <c r="M263" s="138">
        <v>6</v>
      </c>
      <c r="N263" s="138"/>
      <c r="O263" s="139" t="s">
        <v>1800</v>
      </c>
      <c r="P263" s="138"/>
      <c r="Q263" s="138"/>
      <c r="R263" s="138">
        <v>1057741508868210</v>
      </c>
      <c r="S263" s="138"/>
      <c r="T263" s="138" t="s">
        <v>1260</v>
      </c>
      <c r="U263" s="138">
        <v>1</v>
      </c>
      <c r="V263" s="138" t="s">
        <v>59</v>
      </c>
      <c r="W263" s="139">
        <v>43032</v>
      </c>
      <c r="X263" s="142" t="s">
        <v>1877</v>
      </c>
      <c r="Y263" s="140">
        <v>75</v>
      </c>
      <c r="Z263" s="138" t="s">
        <v>2263</v>
      </c>
      <c r="AA263" s="138"/>
      <c r="AB263" s="138"/>
      <c r="AC263" s="138"/>
      <c r="AD263" s="138"/>
      <c r="AE263" s="138"/>
      <c r="AF263" s="138"/>
      <c r="AG263" s="138"/>
      <c r="AH263" s="138"/>
      <c r="AI263" s="138"/>
      <c r="AJ263" s="141"/>
      <c r="AK263" s="44"/>
      <c r="AL263" s="44"/>
    </row>
    <row r="264" spans="2:38" customFormat="1" x14ac:dyDescent="0.25">
      <c r="B264" s="137">
        <v>84007</v>
      </c>
      <c r="C264" s="138">
        <v>58244</v>
      </c>
      <c r="D264" s="139">
        <v>43018</v>
      </c>
      <c r="E264" s="139">
        <v>43021</v>
      </c>
      <c r="F264" s="138">
        <v>39273614</v>
      </c>
      <c r="G264" s="138" t="s">
        <v>1550</v>
      </c>
      <c r="H264" s="138">
        <v>5057476</v>
      </c>
      <c r="I264" s="138"/>
      <c r="J264" s="138"/>
      <c r="K264" s="138" t="s">
        <v>1247</v>
      </c>
      <c r="L264" s="138" t="s">
        <v>101</v>
      </c>
      <c r="M264" s="138">
        <v>1</v>
      </c>
      <c r="N264" s="138"/>
      <c r="O264" s="139" t="s">
        <v>1800</v>
      </c>
      <c r="P264" s="138" t="s">
        <v>79</v>
      </c>
      <c r="Q264" s="138"/>
      <c r="R264" s="138">
        <v>1068281508868280</v>
      </c>
      <c r="S264" s="138"/>
      <c r="T264" s="138" t="s">
        <v>1260</v>
      </c>
      <c r="U264" s="138">
        <v>1</v>
      </c>
      <c r="V264" s="138" t="s">
        <v>86</v>
      </c>
      <c r="W264" s="139">
        <v>43032</v>
      </c>
      <c r="X264" s="142" t="s">
        <v>2067</v>
      </c>
      <c r="Y264" s="140">
        <v>213</v>
      </c>
      <c r="Z264" s="138" t="s">
        <v>1261</v>
      </c>
      <c r="AA264" s="138" t="s">
        <v>937</v>
      </c>
      <c r="AB264" s="138"/>
      <c r="AC264" s="138" t="s">
        <v>79</v>
      </c>
      <c r="AD264" s="138"/>
      <c r="AE264" s="138" t="s">
        <v>937</v>
      </c>
      <c r="AF264" s="138"/>
      <c r="AG264" s="138" t="s">
        <v>937</v>
      </c>
      <c r="AH264" s="138"/>
      <c r="AI264" s="138" t="s">
        <v>2313</v>
      </c>
      <c r="AJ264" s="141"/>
      <c r="AK264" s="44"/>
      <c r="AL264" s="44"/>
    </row>
    <row r="265" spans="2:38" customFormat="1" x14ac:dyDescent="0.25">
      <c r="B265" s="137">
        <v>84008</v>
      </c>
      <c r="C265" s="138">
        <v>58254</v>
      </c>
      <c r="D265" s="139">
        <v>43018</v>
      </c>
      <c r="E265" s="139">
        <v>43021</v>
      </c>
      <c r="F265" s="138">
        <v>32434577</v>
      </c>
      <c r="G265" s="138" t="s">
        <v>1526</v>
      </c>
      <c r="H265" s="138">
        <v>5783001</v>
      </c>
      <c r="I265" s="138"/>
      <c r="J265" s="138"/>
      <c r="K265" s="138" t="s">
        <v>1247</v>
      </c>
      <c r="L265" s="138" t="s">
        <v>102</v>
      </c>
      <c r="M265" s="138">
        <v>1</v>
      </c>
      <c r="N265" s="138"/>
      <c r="O265" s="139" t="s">
        <v>1800</v>
      </c>
      <c r="P265" s="138" t="s">
        <v>79</v>
      </c>
      <c r="Q265" s="138"/>
      <c r="R265" s="138">
        <v>1070421508868290</v>
      </c>
      <c r="S265" s="138"/>
      <c r="T265" s="138" t="s">
        <v>1260</v>
      </c>
      <c r="U265" s="138">
        <v>1</v>
      </c>
      <c r="V265" s="138" t="s">
        <v>86</v>
      </c>
      <c r="W265" s="139">
        <v>43032</v>
      </c>
      <c r="X265" s="142" t="s">
        <v>2068</v>
      </c>
      <c r="Y265" s="140">
        <v>147</v>
      </c>
      <c r="Z265" s="138" t="s">
        <v>2263</v>
      </c>
      <c r="AA265" s="138" t="s">
        <v>937</v>
      </c>
      <c r="AB265" s="138"/>
      <c r="AC265" s="138" t="s">
        <v>79</v>
      </c>
      <c r="AD265" s="138"/>
      <c r="AE265" s="138" t="s">
        <v>937</v>
      </c>
      <c r="AF265" s="138"/>
      <c r="AG265" s="138" t="s">
        <v>937</v>
      </c>
      <c r="AH265" s="138"/>
      <c r="AI265" s="138"/>
      <c r="AJ265" s="141"/>
      <c r="AK265" s="44"/>
      <c r="AL265" s="44"/>
    </row>
    <row r="266" spans="2:38" customFormat="1" x14ac:dyDescent="0.25">
      <c r="B266" s="137">
        <v>84009</v>
      </c>
      <c r="C266" s="138">
        <v>58256</v>
      </c>
      <c r="D266" s="139">
        <v>43018</v>
      </c>
      <c r="E266" s="139">
        <v>43026</v>
      </c>
      <c r="F266" s="138">
        <v>32526539</v>
      </c>
      <c r="G266" s="138" t="s">
        <v>1551</v>
      </c>
      <c r="H266" s="138">
        <v>2341415</v>
      </c>
      <c r="I266" s="138"/>
      <c r="J266" s="138">
        <v>3117712340</v>
      </c>
      <c r="K266" s="138" t="s">
        <v>1247</v>
      </c>
      <c r="L266" s="138" t="s">
        <v>102</v>
      </c>
      <c r="M266" s="138">
        <v>4</v>
      </c>
      <c r="N266" s="138"/>
      <c r="O266" s="139" t="s">
        <v>1800</v>
      </c>
      <c r="P266" s="138" t="s">
        <v>79</v>
      </c>
      <c r="Q266" s="138"/>
      <c r="R266" s="138">
        <v>1080541508868350</v>
      </c>
      <c r="S266" s="138"/>
      <c r="T266" s="138" t="s">
        <v>1260</v>
      </c>
      <c r="U266" s="138">
        <v>1</v>
      </c>
      <c r="V266" s="138" t="s">
        <v>86</v>
      </c>
      <c r="W266" s="139">
        <v>43032</v>
      </c>
      <c r="X266" s="142" t="s">
        <v>2069</v>
      </c>
      <c r="Y266" s="140">
        <v>325</v>
      </c>
      <c r="Z266" s="138" t="s">
        <v>2265</v>
      </c>
      <c r="AA266" s="138" t="s">
        <v>935</v>
      </c>
      <c r="AB266" s="138"/>
      <c r="AC266" s="138" t="s">
        <v>79</v>
      </c>
      <c r="AD266" s="138"/>
      <c r="AE266" s="138" t="s">
        <v>935</v>
      </c>
      <c r="AF266" s="138"/>
      <c r="AG266" s="138" t="s">
        <v>935</v>
      </c>
      <c r="AH266" s="138"/>
      <c r="AI266" s="138" t="s">
        <v>2314</v>
      </c>
      <c r="AJ266" s="141"/>
      <c r="AK266" s="44"/>
      <c r="AL266" s="44"/>
    </row>
    <row r="267" spans="2:38" customFormat="1" x14ac:dyDescent="0.25">
      <c r="B267" s="137">
        <v>84010</v>
      </c>
      <c r="C267" s="138">
        <v>58280</v>
      </c>
      <c r="D267" s="139">
        <v>43019</v>
      </c>
      <c r="E267" s="139">
        <v>43021</v>
      </c>
      <c r="F267" s="138"/>
      <c r="G267" s="138" t="s">
        <v>1529</v>
      </c>
      <c r="H267" s="138">
        <v>2355220</v>
      </c>
      <c r="I267" s="138"/>
      <c r="J267" s="138">
        <v>3117161538</v>
      </c>
      <c r="K267" s="138" t="s">
        <v>1247</v>
      </c>
      <c r="L267" s="138" t="s">
        <v>102</v>
      </c>
      <c r="M267" s="138">
        <v>6</v>
      </c>
      <c r="N267" s="138"/>
      <c r="O267" s="139" t="s">
        <v>1800</v>
      </c>
      <c r="P267" s="138" t="s">
        <v>79</v>
      </c>
      <c r="Q267" s="138"/>
      <c r="R267" s="138">
        <v>1112031508868550</v>
      </c>
      <c r="S267" s="138"/>
      <c r="T267" s="138" t="s">
        <v>1260</v>
      </c>
      <c r="U267" s="138">
        <v>1</v>
      </c>
      <c r="V267" s="138" t="s">
        <v>86</v>
      </c>
      <c r="W267" s="139">
        <v>43032</v>
      </c>
      <c r="X267" s="142" t="s">
        <v>2070</v>
      </c>
      <c r="Y267" s="140">
        <v>222</v>
      </c>
      <c r="Z267" s="138" t="s">
        <v>2263</v>
      </c>
      <c r="AA267" s="138" t="s">
        <v>935</v>
      </c>
      <c r="AB267" s="138"/>
      <c r="AC267" s="138" t="s">
        <v>79</v>
      </c>
      <c r="AD267" s="138"/>
      <c r="AE267" s="138" t="s">
        <v>935</v>
      </c>
      <c r="AF267" s="138"/>
      <c r="AG267" s="138" t="s">
        <v>937</v>
      </c>
      <c r="AH267" s="138"/>
      <c r="AI267" s="138"/>
      <c r="AJ267" s="141"/>
      <c r="AK267" s="44"/>
      <c r="AL267" s="44"/>
    </row>
    <row r="268" spans="2:38" customFormat="1" x14ac:dyDescent="0.25">
      <c r="B268" s="137">
        <v>84011</v>
      </c>
      <c r="C268" s="138">
        <v>58282</v>
      </c>
      <c r="D268" s="139">
        <v>43019</v>
      </c>
      <c r="E268" s="139">
        <v>43025</v>
      </c>
      <c r="F268" s="138">
        <v>42970888</v>
      </c>
      <c r="G268" s="138" t="s">
        <v>1552</v>
      </c>
      <c r="H268" s="138">
        <v>4943327</v>
      </c>
      <c r="I268" s="138"/>
      <c r="J268" s="138"/>
      <c r="K268" s="138" t="s">
        <v>1247</v>
      </c>
      <c r="L268" s="138" t="s">
        <v>102</v>
      </c>
      <c r="M268" s="138">
        <v>6</v>
      </c>
      <c r="N268" s="138"/>
      <c r="O268" s="139" t="s">
        <v>1800</v>
      </c>
      <c r="P268" s="138"/>
      <c r="Q268" s="138"/>
      <c r="R268" s="138">
        <v>1102771508868490</v>
      </c>
      <c r="S268" s="138"/>
      <c r="T268" s="138" t="s">
        <v>1260</v>
      </c>
      <c r="U268" s="138">
        <v>1</v>
      </c>
      <c r="V268" s="138" t="s">
        <v>59</v>
      </c>
      <c r="W268" s="139">
        <v>43032</v>
      </c>
      <c r="X268" s="142" t="s">
        <v>2071</v>
      </c>
      <c r="Y268" s="140">
        <v>83</v>
      </c>
      <c r="Z268" s="138" t="s">
        <v>1261</v>
      </c>
      <c r="AA268" s="138"/>
      <c r="AB268" s="138"/>
      <c r="AC268" s="138"/>
      <c r="AD268" s="138"/>
      <c r="AE268" s="138"/>
      <c r="AF268" s="138"/>
      <c r="AG268" s="138"/>
      <c r="AH268" s="138"/>
      <c r="AI268" s="138"/>
      <c r="AJ268" s="141"/>
      <c r="AK268" s="44"/>
      <c r="AL268" s="44"/>
    </row>
    <row r="269" spans="2:38" customFormat="1" x14ac:dyDescent="0.25">
      <c r="B269" s="137">
        <v>84012</v>
      </c>
      <c r="C269" s="138">
        <v>58288</v>
      </c>
      <c r="D269" s="139">
        <v>43019</v>
      </c>
      <c r="E269" s="139">
        <v>43026</v>
      </c>
      <c r="F269" s="138">
        <v>32502551</v>
      </c>
      <c r="G269" s="138" t="s">
        <v>1553</v>
      </c>
      <c r="H269" s="138">
        <v>2686606</v>
      </c>
      <c r="I269" s="138"/>
      <c r="J269" s="138"/>
      <c r="K269" s="138" t="s">
        <v>1247</v>
      </c>
      <c r="L269" s="138" t="s">
        <v>105</v>
      </c>
      <c r="M269" s="138">
        <v>5</v>
      </c>
      <c r="N269" s="138"/>
      <c r="O269" s="139" t="s">
        <v>1800</v>
      </c>
      <c r="P269" s="138" t="s">
        <v>79</v>
      </c>
      <c r="Q269" s="138"/>
      <c r="R269" s="138">
        <v>1136101508868690</v>
      </c>
      <c r="S269" s="138"/>
      <c r="T269" s="138" t="s">
        <v>1260</v>
      </c>
      <c r="U269" s="138">
        <v>1</v>
      </c>
      <c r="V269" s="138" t="s">
        <v>86</v>
      </c>
      <c r="W269" s="139">
        <v>43032</v>
      </c>
      <c r="X269" s="142" t="s">
        <v>2072</v>
      </c>
      <c r="Y269" s="140">
        <v>915</v>
      </c>
      <c r="Z269" s="138" t="s">
        <v>2264</v>
      </c>
      <c r="AA269" s="138" t="s">
        <v>935</v>
      </c>
      <c r="AB269" s="138"/>
      <c r="AC269" s="138" t="s">
        <v>79</v>
      </c>
      <c r="AD269" s="138"/>
      <c r="AE269" s="138" t="s">
        <v>935</v>
      </c>
      <c r="AF269" s="138"/>
      <c r="AG269" s="138" t="s">
        <v>937</v>
      </c>
      <c r="AH269" s="138"/>
      <c r="AI269" s="138" t="s">
        <v>2315</v>
      </c>
      <c r="AJ269" s="141"/>
      <c r="AK269" s="44"/>
      <c r="AL269" s="44"/>
    </row>
    <row r="270" spans="2:38" customFormat="1" x14ac:dyDescent="0.25">
      <c r="B270" s="137">
        <v>84013</v>
      </c>
      <c r="C270" s="138">
        <v>58289</v>
      </c>
      <c r="D270" s="139">
        <v>43019</v>
      </c>
      <c r="E270" s="139">
        <v>43021</v>
      </c>
      <c r="F270" s="138">
        <v>32258354</v>
      </c>
      <c r="G270" s="138" t="s">
        <v>1554</v>
      </c>
      <c r="H270" s="138">
        <v>4199596</v>
      </c>
      <c r="I270" s="138"/>
      <c r="J270" s="138">
        <v>3128993872</v>
      </c>
      <c r="K270" s="138" t="s">
        <v>1247</v>
      </c>
      <c r="L270" s="138" t="s">
        <v>102</v>
      </c>
      <c r="M270" s="138">
        <v>2</v>
      </c>
      <c r="N270" s="138"/>
      <c r="O270" s="139" t="s">
        <v>1800</v>
      </c>
      <c r="P270" s="138"/>
      <c r="Q270" s="138"/>
      <c r="R270" s="138">
        <v>1003671508868820</v>
      </c>
      <c r="S270" s="138"/>
      <c r="T270" s="138" t="s">
        <v>1260</v>
      </c>
      <c r="U270" s="138">
        <v>1</v>
      </c>
      <c r="V270" s="138" t="s">
        <v>59</v>
      </c>
      <c r="W270" s="139">
        <v>43032</v>
      </c>
      <c r="X270" s="142" t="s">
        <v>2073</v>
      </c>
      <c r="Y270" s="140">
        <v>331</v>
      </c>
      <c r="Z270" s="138" t="s">
        <v>2266</v>
      </c>
      <c r="AA270" s="138"/>
      <c r="AB270" s="138"/>
      <c r="AC270" s="138"/>
      <c r="AD270" s="138"/>
      <c r="AE270" s="138"/>
      <c r="AF270" s="138"/>
      <c r="AG270" s="138"/>
      <c r="AH270" s="138"/>
      <c r="AI270" s="138"/>
      <c r="AJ270" s="141"/>
      <c r="AK270" s="44"/>
      <c r="AL270" s="44"/>
    </row>
    <row r="271" spans="2:38" customFormat="1" x14ac:dyDescent="0.25">
      <c r="B271" s="137">
        <v>84014</v>
      </c>
      <c r="C271" s="138">
        <v>58294</v>
      </c>
      <c r="D271" s="139">
        <v>43019</v>
      </c>
      <c r="E271" s="139">
        <v>43025</v>
      </c>
      <c r="F271" s="138">
        <v>42787029</v>
      </c>
      <c r="G271" s="138" t="s">
        <v>1555</v>
      </c>
      <c r="H271" s="138">
        <v>-3113783197</v>
      </c>
      <c r="I271" s="138"/>
      <c r="J271" s="138">
        <v>3113783197</v>
      </c>
      <c r="K271" s="138" t="s">
        <v>1247</v>
      </c>
      <c r="L271" s="138" t="s">
        <v>102</v>
      </c>
      <c r="M271" s="138">
        <v>6</v>
      </c>
      <c r="N271" s="138"/>
      <c r="O271" s="139" t="s">
        <v>1800</v>
      </c>
      <c r="P271" s="138" t="s">
        <v>79</v>
      </c>
      <c r="Q271" s="138"/>
      <c r="R271" s="138">
        <v>1117981508868580</v>
      </c>
      <c r="S271" s="138"/>
      <c r="T271" s="138" t="s">
        <v>1260</v>
      </c>
      <c r="U271" s="138">
        <v>1</v>
      </c>
      <c r="V271" s="138" t="s">
        <v>86</v>
      </c>
      <c r="W271" s="139">
        <v>43032</v>
      </c>
      <c r="X271" s="142" t="s">
        <v>2074</v>
      </c>
      <c r="Y271" s="140">
        <v>134</v>
      </c>
      <c r="Z271" s="138" t="s">
        <v>1261</v>
      </c>
      <c r="AA271" s="138" t="s">
        <v>935</v>
      </c>
      <c r="AB271" s="138"/>
      <c r="AC271" s="138" t="s">
        <v>79</v>
      </c>
      <c r="AD271" s="138"/>
      <c r="AE271" s="138" t="s">
        <v>935</v>
      </c>
      <c r="AF271" s="138"/>
      <c r="AG271" s="138" t="s">
        <v>935</v>
      </c>
      <c r="AH271" s="138"/>
      <c r="AI271" s="138"/>
      <c r="AJ271" s="141"/>
      <c r="AK271" s="44"/>
      <c r="AL271" s="44"/>
    </row>
    <row r="272" spans="2:38" customFormat="1" x14ac:dyDescent="0.25">
      <c r="B272" s="137">
        <v>84015</v>
      </c>
      <c r="C272" s="138">
        <v>58297</v>
      </c>
      <c r="D272" s="139">
        <v>43019</v>
      </c>
      <c r="E272" s="139">
        <v>43025</v>
      </c>
      <c r="F272" s="138">
        <v>71363619</v>
      </c>
      <c r="G272" s="138" t="s">
        <v>1556</v>
      </c>
      <c r="H272" s="138">
        <v>3174362829</v>
      </c>
      <c r="I272" s="138"/>
      <c r="J272" s="138"/>
      <c r="K272" s="138" t="s">
        <v>1247</v>
      </c>
      <c r="L272" s="138" t="s">
        <v>1730</v>
      </c>
      <c r="M272" s="138">
        <v>5</v>
      </c>
      <c r="N272" s="138" t="s">
        <v>1773</v>
      </c>
      <c r="O272" s="139" t="s">
        <v>1800</v>
      </c>
      <c r="P272" s="138"/>
      <c r="Q272" s="138"/>
      <c r="R272" s="138">
        <v>1132661508868670</v>
      </c>
      <c r="S272" s="138"/>
      <c r="T272" s="138" t="s">
        <v>1260</v>
      </c>
      <c r="U272" s="138">
        <v>1</v>
      </c>
      <c r="V272" s="138" t="s">
        <v>93</v>
      </c>
      <c r="W272" s="139">
        <v>43032</v>
      </c>
      <c r="X272" s="142" t="s">
        <v>2075</v>
      </c>
      <c r="Y272" s="140">
        <v>212</v>
      </c>
      <c r="Z272" s="138" t="s">
        <v>2265</v>
      </c>
      <c r="AA272" s="138"/>
      <c r="AB272" s="138"/>
      <c r="AC272" s="138"/>
      <c r="AD272" s="138"/>
      <c r="AE272" s="138"/>
      <c r="AF272" s="138"/>
      <c r="AG272" s="138"/>
      <c r="AH272" s="138"/>
      <c r="AI272" s="138"/>
      <c r="AJ272" s="141"/>
      <c r="AK272" s="44"/>
      <c r="AL272" s="44"/>
    </row>
    <row r="273" spans="2:38" customFormat="1" x14ac:dyDescent="0.25">
      <c r="B273" s="137">
        <v>84016</v>
      </c>
      <c r="C273" s="138">
        <v>58300</v>
      </c>
      <c r="D273" s="139">
        <v>43019</v>
      </c>
      <c r="E273" s="139">
        <v>43025</v>
      </c>
      <c r="F273" s="138">
        <v>900478581</v>
      </c>
      <c r="G273" s="138" t="s">
        <v>1557</v>
      </c>
      <c r="H273" s="138">
        <v>4440410</v>
      </c>
      <c r="I273" s="138"/>
      <c r="J273" s="138"/>
      <c r="K273" s="138" t="s">
        <v>1247</v>
      </c>
      <c r="L273" s="138" t="s">
        <v>1169</v>
      </c>
      <c r="M273" s="138">
        <v>7</v>
      </c>
      <c r="N273" s="138" t="s">
        <v>1774</v>
      </c>
      <c r="O273" s="139" t="s">
        <v>1800</v>
      </c>
      <c r="P273" s="138"/>
      <c r="Q273" s="138"/>
      <c r="R273" s="138">
        <v>1133971508868670</v>
      </c>
      <c r="S273" s="138"/>
      <c r="T273" s="138" t="s">
        <v>1260</v>
      </c>
      <c r="U273" s="138">
        <v>1</v>
      </c>
      <c r="V273" s="138" t="s">
        <v>93</v>
      </c>
      <c r="W273" s="139">
        <v>43032</v>
      </c>
      <c r="X273" s="142" t="s">
        <v>2076</v>
      </c>
      <c r="Y273" s="140">
        <v>139</v>
      </c>
      <c r="Z273" s="138" t="s">
        <v>2263</v>
      </c>
      <c r="AA273" s="138"/>
      <c r="AB273" s="138"/>
      <c r="AC273" s="138"/>
      <c r="AD273" s="138"/>
      <c r="AE273" s="138"/>
      <c r="AF273" s="138"/>
      <c r="AG273" s="138"/>
      <c r="AH273" s="138"/>
      <c r="AI273" s="138"/>
      <c r="AJ273" s="141"/>
      <c r="AK273" s="44"/>
      <c r="AL273" s="44"/>
    </row>
    <row r="274" spans="2:38" customFormat="1" x14ac:dyDescent="0.25">
      <c r="B274" s="137">
        <v>84017</v>
      </c>
      <c r="C274" s="138">
        <v>58305</v>
      </c>
      <c r="D274" s="139">
        <v>43019</v>
      </c>
      <c r="E274" s="139">
        <v>43021</v>
      </c>
      <c r="F274" s="138"/>
      <c r="G274" s="138" t="s">
        <v>1558</v>
      </c>
      <c r="H274" s="138">
        <v>3425618</v>
      </c>
      <c r="I274" s="138"/>
      <c r="J274" s="138"/>
      <c r="K274" s="138" t="s">
        <v>1247</v>
      </c>
      <c r="L274" s="138" t="s">
        <v>102</v>
      </c>
      <c r="M274" s="138">
        <v>6</v>
      </c>
      <c r="N274" s="138" t="s">
        <v>1775</v>
      </c>
      <c r="O274" s="139" t="s">
        <v>1800</v>
      </c>
      <c r="P274" s="138"/>
      <c r="Q274" s="138"/>
      <c r="R274" s="138">
        <v>1141601508868720</v>
      </c>
      <c r="S274" s="138"/>
      <c r="T274" s="138" t="s">
        <v>1260</v>
      </c>
      <c r="U274" s="138">
        <v>1</v>
      </c>
      <c r="V274" s="138" t="s">
        <v>93</v>
      </c>
      <c r="W274" s="139">
        <v>43032</v>
      </c>
      <c r="X274" s="142" t="s">
        <v>2077</v>
      </c>
      <c r="Y274" s="140">
        <v>80</v>
      </c>
      <c r="Z274" s="138" t="s">
        <v>1261</v>
      </c>
      <c r="AA274" s="138"/>
      <c r="AB274" s="138"/>
      <c r="AC274" s="138"/>
      <c r="AD274" s="138"/>
      <c r="AE274" s="138"/>
      <c r="AF274" s="138"/>
      <c r="AG274" s="138"/>
      <c r="AH274" s="138"/>
      <c r="AI274" s="138"/>
      <c r="AJ274" s="141"/>
      <c r="AK274" s="44"/>
      <c r="AL274" s="44"/>
    </row>
    <row r="275" spans="2:38" customFormat="1" x14ac:dyDescent="0.25">
      <c r="B275" s="137">
        <v>84018</v>
      </c>
      <c r="C275" s="138">
        <v>58311</v>
      </c>
      <c r="D275" s="139">
        <v>43019</v>
      </c>
      <c r="E275" s="139">
        <v>43026</v>
      </c>
      <c r="F275" s="138">
        <v>32543409</v>
      </c>
      <c r="G275" s="138" t="s">
        <v>1559</v>
      </c>
      <c r="H275" s="138">
        <v>4122556</v>
      </c>
      <c r="I275" s="138"/>
      <c r="J275" s="138"/>
      <c r="K275" s="138" t="s">
        <v>1247</v>
      </c>
      <c r="L275" s="138" t="s">
        <v>102</v>
      </c>
      <c r="M275" s="138">
        <v>4</v>
      </c>
      <c r="N275" s="138"/>
      <c r="O275" s="139" t="s">
        <v>1800</v>
      </c>
      <c r="P275" s="138" t="s">
        <v>79</v>
      </c>
      <c r="Q275" s="138"/>
      <c r="R275" s="138">
        <v>1153451508868800</v>
      </c>
      <c r="S275" s="138"/>
      <c r="T275" s="138" t="s">
        <v>1260</v>
      </c>
      <c r="U275" s="138">
        <v>1</v>
      </c>
      <c r="V275" s="138" t="s">
        <v>86</v>
      </c>
      <c r="W275" s="139">
        <v>43032</v>
      </c>
      <c r="X275" s="142" t="s">
        <v>2078</v>
      </c>
      <c r="Y275" s="140">
        <v>96</v>
      </c>
      <c r="Z275" s="138" t="s">
        <v>1261</v>
      </c>
      <c r="AA275" s="138" t="s">
        <v>935</v>
      </c>
      <c r="AB275" s="138"/>
      <c r="AC275" s="138" t="s">
        <v>79</v>
      </c>
      <c r="AD275" s="138"/>
      <c r="AE275" s="138" t="s">
        <v>935</v>
      </c>
      <c r="AF275" s="138"/>
      <c r="AG275" s="138" t="s">
        <v>935</v>
      </c>
      <c r="AH275" s="138"/>
      <c r="AI275" s="138"/>
      <c r="AJ275" s="141"/>
      <c r="AK275" s="44"/>
      <c r="AL275" s="44"/>
    </row>
    <row r="276" spans="2:38" customFormat="1" x14ac:dyDescent="0.25">
      <c r="B276" s="137">
        <v>84019</v>
      </c>
      <c r="C276" s="138">
        <v>58315</v>
      </c>
      <c r="D276" s="139">
        <v>43019</v>
      </c>
      <c r="E276" s="139">
        <v>43025</v>
      </c>
      <c r="F276" s="138">
        <v>43478551</v>
      </c>
      <c r="G276" s="138" t="s">
        <v>1560</v>
      </c>
      <c r="H276" s="138">
        <v>5163307</v>
      </c>
      <c r="I276" s="138"/>
      <c r="J276" s="138"/>
      <c r="K276" s="138" t="s">
        <v>1247</v>
      </c>
      <c r="L276" s="138" t="s">
        <v>103</v>
      </c>
      <c r="M276" s="138">
        <v>1</v>
      </c>
      <c r="N276" s="138"/>
      <c r="O276" s="139" t="s">
        <v>1800</v>
      </c>
      <c r="P276" s="138" t="s">
        <v>79</v>
      </c>
      <c r="Q276" s="138"/>
      <c r="R276" s="138">
        <v>1000861508868810</v>
      </c>
      <c r="S276" s="138"/>
      <c r="T276" s="138" t="s">
        <v>1260</v>
      </c>
      <c r="U276" s="138">
        <v>1</v>
      </c>
      <c r="V276" s="138" t="s">
        <v>86</v>
      </c>
      <c r="W276" s="139">
        <v>43032</v>
      </c>
      <c r="X276" s="142" t="s">
        <v>2079</v>
      </c>
      <c r="Y276" s="140">
        <v>208</v>
      </c>
      <c r="Z276" s="138" t="s">
        <v>2263</v>
      </c>
      <c r="AA276" s="138" t="s">
        <v>935</v>
      </c>
      <c r="AB276" s="138"/>
      <c r="AC276" s="138" t="s">
        <v>79</v>
      </c>
      <c r="AD276" s="138"/>
      <c r="AE276" s="138" t="s">
        <v>937</v>
      </c>
      <c r="AF276" s="138"/>
      <c r="AG276" s="138" t="s">
        <v>937</v>
      </c>
      <c r="AH276" s="138"/>
      <c r="AI276" s="138" t="s">
        <v>2316</v>
      </c>
      <c r="AJ276" s="141"/>
      <c r="AK276" s="44"/>
      <c r="AL276" s="44"/>
    </row>
    <row r="277" spans="2:38" customFormat="1" x14ac:dyDescent="0.25">
      <c r="B277" s="137">
        <v>84020</v>
      </c>
      <c r="C277" s="138">
        <v>58318</v>
      </c>
      <c r="D277" s="139">
        <v>43019</v>
      </c>
      <c r="E277" s="139">
        <v>43026</v>
      </c>
      <c r="F277" s="138">
        <v>43050697</v>
      </c>
      <c r="G277" s="138" t="s">
        <v>1561</v>
      </c>
      <c r="H277" s="138">
        <v>4212201</v>
      </c>
      <c r="I277" s="138"/>
      <c r="J277" s="138"/>
      <c r="K277" s="138" t="s">
        <v>1247</v>
      </c>
      <c r="L277" s="138" t="s">
        <v>102</v>
      </c>
      <c r="M277" s="138">
        <v>4</v>
      </c>
      <c r="N277" s="138"/>
      <c r="O277" s="139" t="s">
        <v>1800</v>
      </c>
      <c r="P277" s="138"/>
      <c r="Q277" s="138"/>
      <c r="R277" s="138">
        <v>1011031508868870</v>
      </c>
      <c r="S277" s="138"/>
      <c r="T277" s="138" t="s">
        <v>1260</v>
      </c>
      <c r="U277" s="138">
        <v>1</v>
      </c>
      <c r="V277" s="138" t="s">
        <v>59</v>
      </c>
      <c r="W277" s="139">
        <v>43032</v>
      </c>
      <c r="X277" s="142" t="s">
        <v>2080</v>
      </c>
      <c r="Y277" s="140">
        <v>170</v>
      </c>
      <c r="Z277" s="138" t="s">
        <v>2265</v>
      </c>
      <c r="AA277" s="138"/>
      <c r="AB277" s="138"/>
      <c r="AC277" s="138"/>
      <c r="AD277" s="138"/>
      <c r="AE277" s="138"/>
      <c r="AF277" s="138"/>
      <c r="AG277" s="138"/>
      <c r="AH277" s="138"/>
      <c r="AI277" s="138"/>
      <c r="AJ277" s="141"/>
      <c r="AK277" s="44"/>
      <c r="AL277" s="44"/>
    </row>
    <row r="278" spans="2:38" customFormat="1" x14ac:dyDescent="0.25">
      <c r="B278" s="137">
        <v>84021</v>
      </c>
      <c r="C278" s="138">
        <v>58323</v>
      </c>
      <c r="D278" s="139">
        <v>43019</v>
      </c>
      <c r="E278" s="139">
        <v>43021</v>
      </c>
      <c r="F278" s="138"/>
      <c r="G278" s="138" t="s">
        <v>1562</v>
      </c>
      <c r="H278" s="138"/>
      <c r="I278" s="138">
        <v>2337</v>
      </c>
      <c r="J278" s="138"/>
      <c r="K278" s="138" t="s">
        <v>1247</v>
      </c>
      <c r="L278" s="138" t="s">
        <v>1169</v>
      </c>
      <c r="M278" s="138">
        <v>1</v>
      </c>
      <c r="N278" s="138"/>
      <c r="O278" s="139" t="s">
        <v>1800</v>
      </c>
      <c r="P278" s="138"/>
      <c r="Q278" s="138"/>
      <c r="R278" s="138">
        <v>0</v>
      </c>
      <c r="S278" s="138"/>
      <c r="T278" s="138" t="s">
        <v>1260</v>
      </c>
      <c r="U278" s="138">
        <v>1</v>
      </c>
      <c r="V278" s="138" t="s">
        <v>1173</v>
      </c>
      <c r="W278" s="139">
        <v>43032</v>
      </c>
      <c r="X278" s="142" t="s">
        <v>2081</v>
      </c>
      <c r="Y278" s="140">
        <v>20</v>
      </c>
      <c r="Z278" s="138" t="s">
        <v>2266</v>
      </c>
      <c r="AA278" s="138"/>
      <c r="AB278" s="138"/>
      <c r="AC278" s="138"/>
      <c r="AD278" s="138"/>
      <c r="AE278" s="138"/>
      <c r="AF278" s="138"/>
      <c r="AG278" s="138"/>
      <c r="AH278" s="138"/>
      <c r="AI278" s="138"/>
      <c r="AJ278" s="141"/>
      <c r="AK278" s="44"/>
      <c r="AL278" s="44"/>
    </row>
    <row r="279" spans="2:38" customFormat="1" x14ac:dyDescent="0.25">
      <c r="B279" s="137">
        <v>84022</v>
      </c>
      <c r="C279" s="138">
        <v>58330</v>
      </c>
      <c r="D279" s="139">
        <v>43020</v>
      </c>
      <c r="E279" s="139">
        <v>43021</v>
      </c>
      <c r="F279" s="138"/>
      <c r="G279" s="138" t="s">
        <v>1303</v>
      </c>
      <c r="H279" s="138">
        <v>4481618</v>
      </c>
      <c r="I279" s="138">
        <v>325</v>
      </c>
      <c r="J279" s="138">
        <v>3124470509</v>
      </c>
      <c r="K279" s="138" t="s">
        <v>1247</v>
      </c>
      <c r="L279" s="138" t="s">
        <v>101</v>
      </c>
      <c r="M279" s="138">
        <v>9</v>
      </c>
      <c r="N279" s="138">
        <v>1032991508868980</v>
      </c>
      <c r="O279" s="139" t="s">
        <v>1800</v>
      </c>
      <c r="P279" s="138"/>
      <c r="Q279" s="138"/>
      <c r="R279" s="138">
        <v>1019671508868900</v>
      </c>
      <c r="S279" s="138"/>
      <c r="T279" s="138" t="s">
        <v>1260</v>
      </c>
      <c r="U279" s="138">
        <v>1</v>
      </c>
      <c r="V279" s="138" t="s">
        <v>94</v>
      </c>
      <c r="W279" s="139">
        <v>43032</v>
      </c>
      <c r="X279" s="142" t="s">
        <v>2082</v>
      </c>
      <c r="Y279" s="140">
        <v>125</v>
      </c>
      <c r="Z279" s="138" t="s">
        <v>1261</v>
      </c>
      <c r="AA279" s="138"/>
      <c r="AB279" s="138"/>
      <c r="AC279" s="138"/>
      <c r="AD279" s="138"/>
      <c r="AE279" s="138"/>
      <c r="AF279" s="138"/>
      <c r="AG279" s="138"/>
      <c r="AH279" s="138"/>
      <c r="AI279" s="138"/>
      <c r="AJ279" s="141"/>
      <c r="AK279" s="44"/>
      <c r="AL279" s="44"/>
    </row>
    <row r="280" spans="2:38" customFormat="1" x14ac:dyDescent="0.25">
      <c r="B280" s="137">
        <v>84023</v>
      </c>
      <c r="C280" s="138">
        <v>58331</v>
      </c>
      <c r="D280" s="139">
        <v>43020</v>
      </c>
      <c r="E280" s="139">
        <v>43025</v>
      </c>
      <c r="F280" s="138"/>
      <c r="G280" s="138" t="s">
        <v>1563</v>
      </c>
      <c r="H280" s="138">
        <v>4488090</v>
      </c>
      <c r="I280" s="138">
        <v>1122</v>
      </c>
      <c r="J280" s="138"/>
      <c r="K280" s="138" t="s">
        <v>1247</v>
      </c>
      <c r="L280" s="138" t="s">
        <v>105</v>
      </c>
      <c r="M280" s="138">
        <v>6</v>
      </c>
      <c r="N280" s="138"/>
      <c r="O280" s="139" t="s">
        <v>1800</v>
      </c>
      <c r="P280" s="138"/>
      <c r="Q280" s="138"/>
      <c r="R280" s="138">
        <v>1024301508868930</v>
      </c>
      <c r="S280" s="138"/>
      <c r="T280" s="138" t="s">
        <v>1260</v>
      </c>
      <c r="U280" s="138">
        <v>1</v>
      </c>
      <c r="V280" s="138" t="s">
        <v>59</v>
      </c>
      <c r="W280" s="139">
        <v>43032</v>
      </c>
      <c r="X280" s="142" t="s">
        <v>2083</v>
      </c>
      <c r="Y280" s="140">
        <v>177</v>
      </c>
      <c r="Z280" s="138" t="s">
        <v>2266</v>
      </c>
      <c r="AA280" s="138"/>
      <c r="AB280" s="138"/>
      <c r="AC280" s="138"/>
      <c r="AD280" s="138"/>
      <c r="AE280" s="138"/>
      <c r="AF280" s="138"/>
      <c r="AG280" s="138"/>
      <c r="AH280" s="138"/>
      <c r="AI280" s="138"/>
      <c r="AJ280" s="141"/>
      <c r="AK280" s="44"/>
      <c r="AL280" s="44"/>
    </row>
    <row r="281" spans="2:38" customFormat="1" x14ac:dyDescent="0.25">
      <c r="B281" s="137">
        <v>84024</v>
      </c>
      <c r="C281" s="138">
        <v>58335</v>
      </c>
      <c r="D281" s="139">
        <v>43020</v>
      </c>
      <c r="E281" s="139">
        <v>43025</v>
      </c>
      <c r="F281" s="138">
        <v>21401957</v>
      </c>
      <c r="G281" s="138" t="s">
        <v>1564</v>
      </c>
      <c r="H281" s="138">
        <v>3127774024</v>
      </c>
      <c r="I281" s="138"/>
      <c r="J281" s="138"/>
      <c r="K281" s="138" t="s">
        <v>1247</v>
      </c>
      <c r="L281" s="138" t="s">
        <v>103</v>
      </c>
      <c r="M281" s="138">
        <v>6</v>
      </c>
      <c r="N281" s="138"/>
      <c r="O281" s="139" t="s">
        <v>1800</v>
      </c>
      <c r="P281" s="138" t="s">
        <v>79</v>
      </c>
      <c r="Q281" s="138"/>
      <c r="R281" s="138">
        <v>1038951508869020</v>
      </c>
      <c r="S281" s="138"/>
      <c r="T281" s="138" t="s">
        <v>1260</v>
      </c>
      <c r="U281" s="138">
        <v>1</v>
      </c>
      <c r="V281" s="138" t="s">
        <v>86</v>
      </c>
      <c r="W281" s="139">
        <v>43032</v>
      </c>
      <c r="X281" s="142" t="s">
        <v>2084</v>
      </c>
      <c r="Y281" s="140">
        <v>374</v>
      </c>
      <c r="Z281" s="138" t="s">
        <v>2265</v>
      </c>
      <c r="AA281" s="138" t="s">
        <v>935</v>
      </c>
      <c r="AB281" s="138"/>
      <c r="AC281" s="138" t="s">
        <v>79</v>
      </c>
      <c r="AD281" s="138"/>
      <c r="AE281" s="138" t="s">
        <v>935</v>
      </c>
      <c r="AF281" s="138"/>
      <c r="AG281" s="138" t="s">
        <v>935</v>
      </c>
      <c r="AH281" s="138"/>
      <c r="AI281" s="138" t="s">
        <v>2291</v>
      </c>
      <c r="AJ281" s="141"/>
      <c r="AK281" s="44"/>
      <c r="AL281" s="44"/>
    </row>
    <row r="282" spans="2:38" customFormat="1" x14ac:dyDescent="0.25">
      <c r="B282" s="137">
        <v>84025</v>
      </c>
      <c r="C282" s="138">
        <v>58338</v>
      </c>
      <c r="D282" s="139">
        <v>43020</v>
      </c>
      <c r="E282" s="139">
        <v>43025</v>
      </c>
      <c r="F282" s="138"/>
      <c r="G282" s="138" t="s">
        <v>1565</v>
      </c>
      <c r="H282" s="138">
        <v>2618894</v>
      </c>
      <c r="I282" s="138"/>
      <c r="J282" s="138">
        <v>3043519636</v>
      </c>
      <c r="K282" s="138" t="s">
        <v>1247</v>
      </c>
      <c r="L282" s="138" t="s">
        <v>101</v>
      </c>
      <c r="M282" s="138">
        <v>9</v>
      </c>
      <c r="N282" s="138" t="s">
        <v>1776</v>
      </c>
      <c r="O282" s="139" t="s">
        <v>1800</v>
      </c>
      <c r="P282" s="138"/>
      <c r="Q282" s="138"/>
      <c r="R282" s="138">
        <v>1039301508869020</v>
      </c>
      <c r="S282" s="138"/>
      <c r="T282" s="138" t="s">
        <v>1260</v>
      </c>
      <c r="U282" s="138">
        <v>1</v>
      </c>
      <c r="V282" s="138" t="s">
        <v>59</v>
      </c>
      <c r="W282" s="139">
        <v>43032</v>
      </c>
      <c r="X282" s="142" t="s">
        <v>2085</v>
      </c>
      <c r="Y282" s="140">
        <v>173</v>
      </c>
      <c r="Z282" s="138" t="s">
        <v>2263</v>
      </c>
      <c r="AA282" s="138"/>
      <c r="AB282" s="138"/>
      <c r="AC282" s="138"/>
      <c r="AD282" s="138"/>
      <c r="AE282" s="138"/>
      <c r="AF282" s="138"/>
      <c r="AG282" s="138"/>
      <c r="AH282" s="138"/>
      <c r="AI282" s="138"/>
      <c r="AJ282" s="141"/>
      <c r="AK282" s="44"/>
      <c r="AL282" s="44"/>
    </row>
    <row r="283" spans="2:38" customFormat="1" x14ac:dyDescent="0.25">
      <c r="B283" s="137">
        <v>84026</v>
      </c>
      <c r="C283" s="138">
        <v>58342</v>
      </c>
      <c r="D283" s="139">
        <v>43021</v>
      </c>
      <c r="E283" s="139">
        <v>43025</v>
      </c>
      <c r="F283" s="138">
        <v>70323711</v>
      </c>
      <c r="G283" s="138" t="s">
        <v>1566</v>
      </c>
      <c r="H283" s="138">
        <v>2160940</v>
      </c>
      <c r="I283" s="138"/>
      <c r="J283" s="138"/>
      <c r="K283" s="138" t="s">
        <v>1247</v>
      </c>
      <c r="L283" s="138" t="s">
        <v>107</v>
      </c>
      <c r="M283" s="138">
        <v>9</v>
      </c>
      <c r="N283" s="138" t="s">
        <v>1777</v>
      </c>
      <c r="O283" s="139" t="s">
        <v>1800</v>
      </c>
      <c r="P283" s="138" t="s">
        <v>80</v>
      </c>
      <c r="Q283" s="138" t="s">
        <v>1777</v>
      </c>
      <c r="R283" s="138">
        <v>1040141508869020</v>
      </c>
      <c r="S283" s="138"/>
      <c r="T283" s="138" t="s">
        <v>1260</v>
      </c>
      <c r="U283" s="138">
        <v>1</v>
      </c>
      <c r="V283" s="138" t="s">
        <v>90</v>
      </c>
      <c r="W283" s="139">
        <v>43032</v>
      </c>
      <c r="X283" s="142" t="s">
        <v>2086</v>
      </c>
      <c r="Y283" s="140">
        <v>117</v>
      </c>
      <c r="Z283" s="138" t="s">
        <v>1261</v>
      </c>
      <c r="AA283" s="138"/>
      <c r="AB283" s="138"/>
      <c r="AC283" s="138"/>
      <c r="AD283" s="138"/>
      <c r="AE283" s="138"/>
      <c r="AF283" s="138"/>
      <c r="AG283" s="138"/>
      <c r="AH283" s="138"/>
      <c r="AI283" s="138"/>
      <c r="AJ283" s="141"/>
      <c r="AK283" s="44"/>
      <c r="AL283" s="44"/>
    </row>
    <row r="284" spans="2:38" customFormat="1" x14ac:dyDescent="0.25">
      <c r="B284" s="137">
        <v>84027</v>
      </c>
      <c r="C284" s="138">
        <v>58358</v>
      </c>
      <c r="D284" s="139">
        <v>43021</v>
      </c>
      <c r="E284" s="139">
        <v>43026</v>
      </c>
      <c r="F284" s="138">
        <v>43724853</v>
      </c>
      <c r="G284" s="138" t="s">
        <v>1567</v>
      </c>
      <c r="H284" s="138"/>
      <c r="I284" s="138"/>
      <c r="J284" s="138"/>
      <c r="K284" s="138" t="s">
        <v>1247</v>
      </c>
      <c r="L284" s="138" t="s">
        <v>102</v>
      </c>
      <c r="M284" s="138">
        <v>4</v>
      </c>
      <c r="N284" s="138"/>
      <c r="O284" s="139" t="s">
        <v>1800</v>
      </c>
      <c r="P284" s="138"/>
      <c r="Q284" s="138"/>
      <c r="R284" s="138">
        <v>0</v>
      </c>
      <c r="S284" s="138"/>
      <c r="T284" s="138" t="s">
        <v>1260</v>
      </c>
      <c r="U284" s="138">
        <v>1</v>
      </c>
      <c r="V284" s="138" t="s">
        <v>1173</v>
      </c>
      <c r="W284" s="139">
        <v>43032</v>
      </c>
      <c r="X284" s="142" t="s">
        <v>2087</v>
      </c>
      <c r="Y284" s="140">
        <v>42</v>
      </c>
      <c r="Z284" s="138" t="s">
        <v>2266</v>
      </c>
      <c r="AA284" s="138"/>
      <c r="AB284" s="138"/>
      <c r="AC284" s="138"/>
      <c r="AD284" s="138"/>
      <c r="AE284" s="138"/>
      <c r="AF284" s="138"/>
      <c r="AG284" s="138"/>
      <c r="AH284" s="138"/>
      <c r="AI284" s="138"/>
      <c r="AJ284" s="141"/>
      <c r="AK284" s="44"/>
      <c r="AL284" s="44"/>
    </row>
    <row r="285" spans="2:38" customFormat="1" x14ac:dyDescent="0.25">
      <c r="B285" s="137">
        <v>84028</v>
      </c>
      <c r="C285" s="138">
        <v>58366</v>
      </c>
      <c r="D285" s="139">
        <v>43021</v>
      </c>
      <c r="E285" s="139">
        <v>43025</v>
      </c>
      <c r="F285" s="138"/>
      <c r="G285" s="138" t="s">
        <v>1568</v>
      </c>
      <c r="H285" s="138">
        <v>2869123</v>
      </c>
      <c r="I285" s="138"/>
      <c r="J285" s="138">
        <v>3113007481</v>
      </c>
      <c r="K285" s="138" t="s">
        <v>1247</v>
      </c>
      <c r="L285" s="138" t="s">
        <v>101</v>
      </c>
      <c r="M285" s="138">
        <v>6</v>
      </c>
      <c r="N285" s="138"/>
      <c r="O285" s="139" t="s">
        <v>1800</v>
      </c>
      <c r="P285" s="138"/>
      <c r="Q285" s="138"/>
      <c r="R285" s="138">
        <v>1070261508869190</v>
      </c>
      <c r="S285" s="138"/>
      <c r="T285" s="138" t="s">
        <v>1260</v>
      </c>
      <c r="U285" s="138">
        <v>1</v>
      </c>
      <c r="V285" s="138" t="s">
        <v>59</v>
      </c>
      <c r="W285" s="139">
        <v>43032</v>
      </c>
      <c r="X285" s="142" t="s">
        <v>2088</v>
      </c>
      <c r="Y285" s="140">
        <v>148</v>
      </c>
      <c r="Z285" s="138" t="s">
        <v>2266</v>
      </c>
      <c r="AA285" s="138"/>
      <c r="AB285" s="138"/>
      <c r="AC285" s="138"/>
      <c r="AD285" s="138"/>
      <c r="AE285" s="138"/>
      <c r="AF285" s="138"/>
      <c r="AG285" s="138"/>
      <c r="AH285" s="138"/>
      <c r="AI285" s="138"/>
      <c r="AJ285" s="141"/>
      <c r="AK285" s="44"/>
      <c r="AL285" s="44"/>
    </row>
    <row r="286" spans="2:38" customFormat="1" x14ac:dyDescent="0.25">
      <c r="B286" s="137">
        <v>84029</v>
      </c>
      <c r="C286" s="138">
        <v>58367</v>
      </c>
      <c r="D286" s="139">
        <v>43021</v>
      </c>
      <c r="E286" s="139">
        <v>43025</v>
      </c>
      <c r="F286" s="138">
        <v>71760678</v>
      </c>
      <c r="G286" s="138" t="s">
        <v>1569</v>
      </c>
      <c r="H286" s="138">
        <v>3012347295</v>
      </c>
      <c r="I286" s="138"/>
      <c r="J286" s="138">
        <v>3122025819</v>
      </c>
      <c r="K286" s="138" t="s">
        <v>1247</v>
      </c>
      <c r="L286" s="138" t="s">
        <v>102</v>
      </c>
      <c r="M286" s="138">
        <v>6</v>
      </c>
      <c r="N286" s="138"/>
      <c r="O286" s="139" t="s">
        <v>1800</v>
      </c>
      <c r="P286" s="138"/>
      <c r="Q286" s="138"/>
      <c r="R286" s="138">
        <v>1062921508869150</v>
      </c>
      <c r="S286" s="138"/>
      <c r="T286" s="138" t="s">
        <v>1260</v>
      </c>
      <c r="U286" s="138">
        <v>1</v>
      </c>
      <c r="V286" s="138" t="s">
        <v>94</v>
      </c>
      <c r="W286" s="139">
        <v>43032</v>
      </c>
      <c r="X286" s="142" t="s">
        <v>2089</v>
      </c>
      <c r="Y286" s="140">
        <v>41</v>
      </c>
      <c r="Z286" s="138" t="s">
        <v>1261</v>
      </c>
      <c r="AA286" s="138"/>
      <c r="AB286" s="138"/>
      <c r="AC286" s="138"/>
      <c r="AD286" s="138"/>
      <c r="AE286" s="138"/>
      <c r="AF286" s="138"/>
      <c r="AG286" s="138"/>
      <c r="AH286" s="138"/>
      <c r="AI286" s="138"/>
      <c r="AJ286" s="141"/>
      <c r="AK286" s="44"/>
      <c r="AL286" s="44"/>
    </row>
    <row r="287" spans="2:38" customFormat="1" x14ac:dyDescent="0.25">
      <c r="B287" s="137">
        <v>84030</v>
      </c>
      <c r="C287" s="138">
        <v>58370</v>
      </c>
      <c r="D287" s="139">
        <v>43021</v>
      </c>
      <c r="E287" s="139">
        <v>43026</v>
      </c>
      <c r="F287" s="138"/>
      <c r="G287" s="138" t="s">
        <v>1570</v>
      </c>
      <c r="H287" s="138"/>
      <c r="I287" s="138">
        <v>207</v>
      </c>
      <c r="J287" s="138"/>
      <c r="K287" s="138" t="s">
        <v>1247</v>
      </c>
      <c r="L287" s="138" t="s">
        <v>101</v>
      </c>
      <c r="M287" s="138">
        <v>5</v>
      </c>
      <c r="N287" s="138" t="s">
        <v>1778</v>
      </c>
      <c r="O287" s="139" t="s">
        <v>1800</v>
      </c>
      <c r="P287" s="138"/>
      <c r="Q287" s="138"/>
      <c r="R287" s="138">
        <v>0</v>
      </c>
      <c r="S287" s="138"/>
      <c r="T287" s="138" t="s">
        <v>1260</v>
      </c>
      <c r="U287" s="138">
        <v>1</v>
      </c>
      <c r="V287" s="138" t="s">
        <v>1173</v>
      </c>
      <c r="W287" s="139">
        <v>43032</v>
      </c>
      <c r="X287" s="142" t="s">
        <v>2090</v>
      </c>
      <c r="Y287" s="140">
        <v>41</v>
      </c>
      <c r="Z287" s="138" t="s">
        <v>1261</v>
      </c>
      <c r="AA287" s="138"/>
      <c r="AB287" s="138"/>
      <c r="AC287" s="138"/>
      <c r="AD287" s="138"/>
      <c r="AE287" s="138"/>
      <c r="AF287" s="138"/>
      <c r="AG287" s="138"/>
      <c r="AH287" s="138"/>
      <c r="AI287" s="138"/>
      <c r="AJ287" s="141"/>
      <c r="AK287" s="44"/>
      <c r="AL287" s="44"/>
    </row>
    <row r="288" spans="2:38" customFormat="1" x14ac:dyDescent="0.25">
      <c r="B288" s="137">
        <v>84031</v>
      </c>
      <c r="C288" s="138">
        <v>58371</v>
      </c>
      <c r="D288" s="139">
        <v>43021</v>
      </c>
      <c r="E288" s="139">
        <v>43025</v>
      </c>
      <c r="F288" s="138">
        <v>21556178</v>
      </c>
      <c r="G288" s="138" t="s">
        <v>1571</v>
      </c>
      <c r="H288" s="138">
        <v>5835978</v>
      </c>
      <c r="I288" s="138"/>
      <c r="J288" s="138"/>
      <c r="K288" s="138" t="s">
        <v>1247</v>
      </c>
      <c r="L288" s="138" t="s">
        <v>104</v>
      </c>
      <c r="M288" s="138">
        <v>6</v>
      </c>
      <c r="N288" s="138"/>
      <c r="O288" s="139" t="s">
        <v>1800</v>
      </c>
      <c r="P288" s="138"/>
      <c r="Q288" s="138"/>
      <c r="R288" s="138">
        <v>1070961508869190</v>
      </c>
      <c r="S288" s="138"/>
      <c r="T288" s="138" t="s">
        <v>1260</v>
      </c>
      <c r="U288" s="138">
        <v>1</v>
      </c>
      <c r="V288" s="138" t="s">
        <v>59</v>
      </c>
      <c r="W288" s="139">
        <v>43032</v>
      </c>
      <c r="X288" s="142" t="s">
        <v>2091</v>
      </c>
      <c r="Y288" s="140">
        <v>78</v>
      </c>
      <c r="Z288" s="138" t="s">
        <v>2263</v>
      </c>
      <c r="AA288" s="138"/>
      <c r="AB288" s="138"/>
      <c r="AC288" s="138"/>
      <c r="AD288" s="138"/>
      <c r="AE288" s="138"/>
      <c r="AF288" s="138"/>
      <c r="AG288" s="138"/>
      <c r="AH288" s="138"/>
      <c r="AI288" s="138"/>
      <c r="AJ288" s="141"/>
      <c r="AK288" s="44"/>
      <c r="AL288" s="44"/>
    </row>
    <row r="289" spans="2:38" customFormat="1" x14ac:dyDescent="0.25">
      <c r="B289" s="137">
        <v>84032</v>
      </c>
      <c r="C289" s="138">
        <v>58374</v>
      </c>
      <c r="D289" s="139">
        <v>43021</v>
      </c>
      <c r="E289" s="139">
        <v>43025</v>
      </c>
      <c r="F289" s="138">
        <v>43606164</v>
      </c>
      <c r="G289" s="138" t="s">
        <v>1572</v>
      </c>
      <c r="H289" s="138">
        <v>2577012</v>
      </c>
      <c r="I289" s="138"/>
      <c r="J289" s="138">
        <v>3218889655</v>
      </c>
      <c r="K289" s="138" t="s">
        <v>1247</v>
      </c>
      <c r="L289" s="138" t="s">
        <v>101</v>
      </c>
      <c r="M289" s="138">
        <v>2</v>
      </c>
      <c r="N289" s="138"/>
      <c r="O289" s="139" t="s">
        <v>1800</v>
      </c>
      <c r="P289" s="138"/>
      <c r="Q289" s="138"/>
      <c r="R289" s="138">
        <v>1077971508869240</v>
      </c>
      <c r="S289" s="138"/>
      <c r="T289" s="138" t="s">
        <v>1260</v>
      </c>
      <c r="U289" s="138">
        <v>1</v>
      </c>
      <c r="V289" s="138" t="s">
        <v>93</v>
      </c>
      <c r="W289" s="139">
        <v>43032</v>
      </c>
      <c r="X289" s="142" t="s">
        <v>2092</v>
      </c>
      <c r="Y289" s="140">
        <v>264</v>
      </c>
      <c r="Z289" s="138" t="s">
        <v>1261</v>
      </c>
      <c r="AA289" s="138"/>
      <c r="AB289" s="138"/>
      <c r="AC289" s="138"/>
      <c r="AD289" s="138"/>
      <c r="AE289" s="138"/>
      <c r="AF289" s="138"/>
      <c r="AG289" s="138"/>
      <c r="AH289" s="138"/>
      <c r="AI289" s="138"/>
      <c r="AJ289" s="141"/>
      <c r="AK289" s="44"/>
      <c r="AL289" s="44"/>
    </row>
    <row r="290" spans="2:38" customFormat="1" x14ac:dyDescent="0.25">
      <c r="B290" s="137">
        <v>84033</v>
      </c>
      <c r="C290" s="138">
        <v>58380</v>
      </c>
      <c r="D290" s="139">
        <v>43021</v>
      </c>
      <c r="E290" s="139">
        <v>43027</v>
      </c>
      <c r="F290" s="138"/>
      <c r="G290" s="138" t="s">
        <v>1573</v>
      </c>
      <c r="H290" s="138"/>
      <c r="I290" s="138"/>
      <c r="J290" s="138">
        <v>3184863440</v>
      </c>
      <c r="K290" s="138" t="s">
        <v>1247</v>
      </c>
      <c r="L290" s="138" t="s">
        <v>101</v>
      </c>
      <c r="M290" s="138">
        <v>9</v>
      </c>
      <c r="N290" s="138"/>
      <c r="O290" s="139" t="s">
        <v>1800</v>
      </c>
      <c r="P290" s="138"/>
      <c r="Q290" s="138"/>
      <c r="R290" s="138">
        <v>1085301508869280</v>
      </c>
      <c r="S290" s="138"/>
      <c r="T290" s="138" t="s">
        <v>1260</v>
      </c>
      <c r="U290" s="138">
        <v>1</v>
      </c>
      <c r="V290" s="138" t="s">
        <v>59</v>
      </c>
      <c r="W290" s="139">
        <v>43032</v>
      </c>
      <c r="X290" s="142" t="s">
        <v>2093</v>
      </c>
      <c r="Y290" s="140">
        <v>51</v>
      </c>
      <c r="Z290" s="138" t="s">
        <v>2263</v>
      </c>
      <c r="AA290" s="138"/>
      <c r="AB290" s="138"/>
      <c r="AC290" s="138"/>
      <c r="AD290" s="138"/>
      <c r="AE290" s="138"/>
      <c r="AF290" s="138"/>
      <c r="AG290" s="138"/>
      <c r="AH290" s="138"/>
      <c r="AI290" s="138"/>
      <c r="AJ290" s="141"/>
      <c r="AK290" s="44"/>
      <c r="AL290" s="44"/>
    </row>
    <row r="291" spans="2:38" customFormat="1" x14ac:dyDescent="0.25">
      <c r="B291" s="137">
        <v>84034</v>
      </c>
      <c r="C291" s="138">
        <v>58383</v>
      </c>
      <c r="D291" s="139">
        <v>43021</v>
      </c>
      <c r="E291" s="139">
        <v>43026</v>
      </c>
      <c r="F291" s="138">
        <v>70065724</v>
      </c>
      <c r="G291" s="138" t="s">
        <v>1574</v>
      </c>
      <c r="H291" s="138">
        <v>5858817</v>
      </c>
      <c r="I291" s="138"/>
      <c r="J291" s="138"/>
      <c r="K291" s="138" t="s">
        <v>1247</v>
      </c>
      <c r="L291" s="138" t="s">
        <v>102</v>
      </c>
      <c r="M291" s="138">
        <v>4</v>
      </c>
      <c r="N291" s="138"/>
      <c r="O291" s="139" t="s">
        <v>1800</v>
      </c>
      <c r="P291" s="138" t="s">
        <v>79</v>
      </c>
      <c r="Q291" s="138"/>
      <c r="R291" s="138">
        <v>1088121508869300</v>
      </c>
      <c r="S291" s="138"/>
      <c r="T291" s="138" t="s">
        <v>1260</v>
      </c>
      <c r="U291" s="138">
        <v>1</v>
      </c>
      <c r="V291" s="138" t="s">
        <v>86</v>
      </c>
      <c r="W291" s="139">
        <v>43032</v>
      </c>
      <c r="X291" s="142" t="s">
        <v>2094</v>
      </c>
      <c r="Y291" s="140">
        <v>243</v>
      </c>
      <c r="Z291" s="138" t="s">
        <v>2266</v>
      </c>
      <c r="AA291" s="138" t="s">
        <v>935</v>
      </c>
      <c r="AB291" s="138"/>
      <c r="AC291" s="138" t="s">
        <v>79</v>
      </c>
      <c r="AD291" s="138"/>
      <c r="AE291" s="138" t="s">
        <v>935</v>
      </c>
      <c r="AF291" s="138"/>
      <c r="AG291" s="138" t="s">
        <v>937</v>
      </c>
      <c r="AH291" s="138"/>
      <c r="AI291" s="138"/>
      <c r="AJ291" s="141"/>
      <c r="AK291" s="44"/>
      <c r="AL291" s="44"/>
    </row>
    <row r="292" spans="2:38" customFormat="1" x14ac:dyDescent="0.25">
      <c r="B292" s="137">
        <v>84035</v>
      </c>
      <c r="C292" s="138">
        <v>58388</v>
      </c>
      <c r="D292" s="139">
        <v>43021</v>
      </c>
      <c r="E292" s="139">
        <v>43025</v>
      </c>
      <c r="F292" s="138">
        <v>32017158</v>
      </c>
      <c r="G292" s="138" t="s">
        <v>1575</v>
      </c>
      <c r="H292" s="138">
        <v>2334068</v>
      </c>
      <c r="I292" s="138"/>
      <c r="J292" s="138"/>
      <c r="K292" s="138" t="s">
        <v>1247</v>
      </c>
      <c r="L292" s="138" t="s">
        <v>103</v>
      </c>
      <c r="M292" s="138">
        <v>1</v>
      </c>
      <c r="N292" s="138"/>
      <c r="O292" s="139" t="s">
        <v>1800</v>
      </c>
      <c r="P292" s="138" t="s">
        <v>79</v>
      </c>
      <c r="Q292" s="138"/>
      <c r="R292" s="138">
        <v>1095571508869340</v>
      </c>
      <c r="S292" s="138"/>
      <c r="T292" s="138" t="s">
        <v>1260</v>
      </c>
      <c r="U292" s="138">
        <v>1</v>
      </c>
      <c r="V292" s="138" t="s">
        <v>86</v>
      </c>
      <c r="W292" s="139">
        <v>43032</v>
      </c>
      <c r="X292" s="142" t="s">
        <v>2095</v>
      </c>
      <c r="Y292" s="140">
        <v>232</v>
      </c>
      <c r="Z292" s="138" t="s">
        <v>2263</v>
      </c>
      <c r="AA292" s="138" t="s">
        <v>935</v>
      </c>
      <c r="AB292" s="138"/>
      <c r="AC292" s="138" t="s">
        <v>79</v>
      </c>
      <c r="AD292" s="138"/>
      <c r="AE292" s="138" t="s">
        <v>937</v>
      </c>
      <c r="AF292" s="138"/>
      <c r="AG292" s="138" t="s">
        <v>937</v>
      </c>
      <c r="AH292" s="138"/>
      <c r="AI292" s="138"/>
      <c r="AJ292" s="141"/>
      <c r="AK292" s="44"/>
      <c r="AL292" s="44"/>
    </row>
    <row r="293" spans="2:38" customFormat="1" x14ac:dyDescent="0.25">
      <c r="B293" s="137">
        <v>84036</v>
      </c>
      <c r="C293" s="138">
        <v>58398</v>
      </c>
      <c r="D293" s="139">
        <v>43021</v>
      </c>
      <c r="E293" s="139">
        <v>43025</v>
      </c>
      <c r="F293" s="138"/>
      <c r="G293" s="138" t="s">
        <v>1576</v>
      </c>
      <c r="H293" s="138">
        <v>4028000</v>
      </c>
      <c r="I293" s="138">
        <v>4104</v>
      </c>
      <c r="J293" s="138"/>
      <c r="K293" s="138" t="s">
        <v>1247</v>
      </c>
      <c r="L293" s="138" t="s">
        <v>104</v>
      </c>
      <c r="M293" s="138">
        <v>6</v>
      </c>
      <c r="N293" s="138" t="s">
        <v>1779</v>
      </c>
      <c r="O293" s="139" t="s">
        <v>1800</v>
      </c>
      <c r="P293" s="138"/>
      <c r="Q293" s="138"/>
      <c r="R293" s="138">
        <v>1134241508869550</v>
      </c>
      <c r="S293" s="138"/>
      <c r="T293" s="138" t="s">
        <v>1260</v>
      </c>
      <c r="U293" s="138">
        <v>1</v>
      </c>
      <c r="V293" s="138" t="s">
        <v>90</v>
      </c>
      <c r="W293" s="139">
        <v>43032</v>
      </c>
      <c r="X293" s="142" t="s">
        <v>2096</v>
      </c>
      <c r="Y293" s="140">
        <v>413</v>
      </c>
      <c r="Z293" s="138" t="s">
        <v>2265</v>
      </c>
      <c r="AA293" s="138"/>
      <c r="AB293" s="138"/>
      <c r="AC293" s="138"/>
      <c r="AD293" s="138"/>
      <c r="AE293" s="138"/>
      <c r="AF293" s="138"/>
      <c r="AG293" s="138"/>
      <c r="AH293" s="138"/>
      <c r="AI293" s="138"/>
      <c r="AJ293" s="141"/>
      <c r="AK293" s="44"/>
      <c r="AL293" s="44"/>
    </row>
    <row r="294" spans="2:38" customFormat="1" x14ac:dyDescent="0.25">
      <c r="B294" s="137">
        <v>84037</v>
      </c>
      <c r="C294" s="138">
        <v>58399</v>
      </c>
      <c r="D294" s="139">
        <v>43021</v>
      </c>
      <c r="E294" s="139">
        <v>43025</v>
      </c>
      <c r="F294" s="138">
        <v>35291821</v>
      </c>
      <c r="G294" s="138" t="s">
        <v>1577</v>
      </c>
      <c r="H294" s="138">
        <v>2117572</v>
      </c>
      <c r="I294" s="138"/>
      <c r="J294" s="138">
        <v>3107132694</v>
      </c>
      <c r="K294" s="138" t="s">
        <v>1247</v>
      </c>
      <c r="L294" s="138" t="s">
        <v>101</v>
      </c>
      <c r="M294" s="138">
        <v>1</v>
      </c>
      <c r="N294" s="138" t="s">
        <v>1780</v>
      </c>
      <c r="O294" s="139" t="s">
        <v>1800</v>
      </c>
      <c r="P294" s="138"/>
      <c r="Q294" s="138"/>
      <c r="R294" s="138">
        <v>1120461508869470</v>
      </c>
      <c r="S294" s="138"/>
      <c r="T294" s="138" t="s">
        <v>1260</v>
      </c>
      <c r="U294" s="138">
        <v>1</v>
      </c>
      <c r="V294" s="138" t="s">
        <v>93</v>
      </c>
      <c r="W294" s="139">
        <v>43032</v>
      </c>
      <c r="X294" s="142" t="s">
        <v>2097</v>
      </c>
      <c r="Y294" s="140">
        <v>175</v>
      </c>
      <c r="Z294" s="138" t="s">
        <v>2264</v>
      </c>
      <c r="AA294" s="138"/>
      <c r="AB294" s="138"/>
      <c r="AC294" s="138"/>
      <c r="AD294" s="138"/>
      <c r="AE294" s="138"/>
      <c r="AF294" s="138"/>
      <c r="AG294" s="138"/>
      <c r="AH294" s="138"/>
      <c r="AI294" s="138"/>
      <c r="AJ294" s="141"/>
      <c r="AK294" s="44"/>
      <c r="AL294" s="44"/>
    </row>
    <row r="295" spans="2:38" customFormat="1" x14ac:dyDescent="0.25">
      <c r="B295" s="137">
        <v>84038</v>
      </c>
      <c r="C295" s="138">
        <v>58406</v>
      </c>
      <c r="D295" s="139">
        <v>43022</v>
      </c>
      <c r="E295" s="139">
        <v>43025</v>
      </c>
      <c r="F295" s="138"/>
      <c r="G295" s="138" t="s">
        <v>1578</v>
      </c>
      <c r="H295" s="138">
        <v>3421312</v>
      </c>
      <c r="I295" s="138"/>
      <c r="J295" s="138"/>
      <c r="K295" s="138" t="s">
        <v>1247</v>
      </c>
      <c r="L295" s="138" t="s">
        <v>102</v>
      </c>
      <c r="M295" s="138">
        <v>6</v>
      </c>
      <c r="N295" s="138"/>
      <c r="O295" s="139" t="s">
        <v>1800</v>
      </c>
      <c r="P295" s="138"/>
      <c r="Q295" s="138"/>
      <c r="R295" s="138">
        <v>1131331508869530</v>
      </c>
      <c r="S295" s="138"/>
      <c r="T295" s="138" t="s">
        <v>1260</v>
      </c>
      <c r="U295" s="138">
        <v>1</v>
      </c>
      <c r="V295" s="138" t="s">
        <v>59</v>
      </c>
      <c r="W295" s="139">
        <v>43032</v>
      </c>
      <c r="X295" s="142" t="s">
        <v>2098</v>
      </c>
      <c r="Y295" s="140">
        <v>102</v>
      </c>
      <c r="Z295" s="138" t="s">
        <v>1261</v>
      </c>
      <c r="AA295" s="138"/>
      <c r="AB295" s="138"/>
      <c r="AC295" s="138"/>
      <c r="AD295" s="138"/>
      <c r="AE295" s="138"/>
      <c r="AF295" s="138"/>
      <c r="AG295" s="138"/>
      <c r="AH295" s="138"/>
      <c r="AI295" s="138"/>
      <c r="AJ295" s="141"/>
      <c r="AK295" s="44"/>
      <c r="AL295" s="44"/>
    </row>
    <row r="296" spans="2:38" customFormat="1" x14ac:dyDescent="0.25">
      <c r="B296" s="137">
        <v>84039</v>
      </c>
      <c r="C296" s="138">
        <v>58409</v>
      </c>
      <c r="D296" s="139">
        <v>43022</v>
      </c>
      <c r="E296" s="139">
        <v>43025</v>
      </c>
      <c r="F296" s="138">
        <v>43619499</v>
      </c>
      <c r="G296" s="138" t="s">
        <v>1579</v>
      </c>
      <c r="H296" s="138">
        <v>2600827</v>
      </c>
      <c r="I296" s="138"/>
      <c r="J296" s="138">
        <v>3004096761</v>
      </c>
      <c r="K296" s="138" t="s">
        <v>1247</v>
      </c>
      <c r="L296" s="138" t="s">
        <v>101</v>
      </c>
      <c r="M296" s="138">
        <v>4</v>
      </c>
      <c r="N296" s="138" t="s">
        <v>1781</v>
      </c>
      <c r="O296" s="139" t="s">
        <v>1800</v>
      </c>
      <c r="P296" s="138"/>
      <c r="Q296" s="138"/>
      <c r="R296" s="138">
        <v>1133781508869550</v>
      </c>
      <c r="S296" s="138"/>
      <c r="T296" s="138" t="s">
        <v>1260</v>
      </c>
      <c r="U296" s="138">
        <v>1</v>
      </c>
      <c r="V296" s="138" t="s">
        <v>88</v>
      </c>
      <c r="W296" s="139">
        <v>43032</v>
      </c>
      <c r="X296" s="142" t="s">
        <v>2099</v>
      </c>
      <c r="Y296" s="140">
        <v>431</v>
      </c>
      <c r="Z296" s="138" t="s">
        <v>2266</v>
      </c>
      <c r="AA296" s="138"/>
      <c r="AB296" s="138"/>
      <c r="AC296" s="138"/>
      <c r="AD296" s="138"/>
      <c r="AE296" s="138"/>
      <c r="AF296" s="138"/>
      <c r="AG296" s="138"/>
      <c r="AH296" s="138"/>
      <c r="AI296" s="138"/>
      <c r="AJ296" s="141"/>
      <c r="AK296" s="44"/>
      <c r="AL296" s="44"/>
    </row>
    <row r="297" spans="2:38" customFormat="1" x14ac:dyDescent="0.25">
      <c r="B297" s="137">
        <v>84040</v>
      </c>
      <c r="C297" s="138">
        <v>58410</v>
      </c>
      <c r="D297" s="139">
        <v>43022</v>
      </c>
      <c r="E297" s="139">
        <v>43026</v>
      </c>
      <c r="F297" s="138">
        <v>43167348</v>
      </c>
      <c r="G297" s="138" t="s">
        <v>1580</v>
      </c>
      <c r="H297" s="138"/>
      <c r="I297" s="138"/>
      <c r="J297" s="138">
        <v>3017661390</v>
      </c>
      <c r="K297" s="138" t="s">
        <v>1247</v>
      </c>
      <c r="L297" s="138" t="s">
        <v>102</v>
      </c>
      <c r="M297" s="138">
        <v>6</v>
      </c>
      <c r="N297" s="138"/>
      <c r="O297" s="139" t="s">
        <v>1800</v>
      </c>
      <c r="P297" s="138" t="s">
        <v>79</v>
      </c>
      <c r="Q297" s="138"/>
      <c r="R297" s="138">
        <v>1137291508869570</v>
      </c>
      <c r="S297" s="138"/>
      <c r="T297" s="138" t="s">
        <v>1260</v>
      </c>
      <c r="U297" s="138">
        <v>1</v>
      </c>
      <c r="V297" s="138" t="s">
        <v>86</v>
      </c>
      <c r="W297" s="139">
        <v>43032</v>
      </c>
      <c r="X297" s="142" t="s">
        <v>2100</v>
      </c>
      <c r="Y297" s="140">
        <v>167</v>
      </c>
      <c r="Z297" s="138" t="s">
        <v>2263</v>
      </c>
      <c r="AA297" s="138" t="s">
        <v>935</v>
      </c>
      <c r="AB297" s="138"/>
      <c r="AC297" s="138" t="s">
        <v>79</v>
      </c>
      <c r="AD297" s="138"/>
      <c r="AE297" s="138" t="s">
        <v>935</v>
      </c>
      <c r="AF297" s="138"/>
      <c r="AG297" s="138" t="s">
        <v>935</v>
      </c>
      <c r="AH297" s="138"/>
      <c r="AI297" s="138"/>
      <c r="AJ297" s="141"/>
      <c r="AK297" s="44"/>
      <c r="AL297" s="44"/>
    </row>
    <row r="298" spans="2:38" customFormat="1" x14ac:dyDescent="0.25">
      <c r="B298" s="137">
        <v>84041</v>
      </c>
      <c r="C298" s="138">
        <v>58412</v>
      </c>
      <c r="D298" s="139">
        <v>43022</v>
      </c>
      <c r="E298" s="139">
        <v>43025</v>
      </c>
      <c r="F298" s="138"/>
      <c r="G298" s="138" t="s">
        <v>1576</v>
      </c>
      <c r="H298" s="138">
        <v>4028000</v>
      </c>
      <c r="I298" s="138">
        <v>41044</v>
      </c>
      <c r="J298" s="138"/>
      <c r="K298" s="138" t="s">
        <v>1247</v>
      </c>
      <c r="L298" s="138" t="s">
        <v>101</v>
      </c>
      <c r="M298" s="138">
        <v>6</v>
      </c>
      <c r="N298" s="138"/>
      <c r="O298" s="139" t="s">
        <v>1800</v>
      </c>
      <c r="P298" s="138"/>
      <c r="Q298" s="138"/>
      <c r="R298" s="138">
        <v>1144441508869610</v>
      </c>
      <c r="S298" s="138"/>
      <c r="T298" s="138" t="s">
        <v>1260</v>
      </c>
      <c r="U298" s="138">
        <v>1</v>
      </c>
      <c r="V298" s="138" t="s">
        <v>59</v>
      </c>
      <c r="W298" s="139">
        <v>43032</v>
      </c>
      <c r="X298" s="142" t="s">
        <v>2101</v>
      </c>
      <c r="Y298" s="140">
        <v>59</v>
      </c>
      <c r="Z298" s="138" t="s">
        <v>1261</v>
      </c>
      <c r="AA298" s="138"/>
      <c r="AB298" s="138"/>
      <c r="AC298" s="138"/>
      <c r="AD298" s="138"/>
      <c r="AE298" s="138"/>
      <c r="AF298" s="138"/>
      <c r="AG298" s="138"/>
      <c r="AH298" s="138"/>
      <c r="AI298" s="138"/>
      <c r="AJ298" s="141"/>
      <c r="AK298" s="44"/>
      <c r="AL298" s="44"/>
    </row>
    <row r="299" spans="2:38" customFormat="1" x14ac:dyDescent="0.25">
      <c r="B299" s="137">
        <v>84042</v>
      </c>
      <c r="C299" s="138">
        <v>58414</v>
      </c>
      <c r="D299" s="139">
        <v>43022</v>
      </c>
      <c r="E299" s="139">
        <v>43022</v>
      </c>
      <c r="F299" s="138">
        <v>43534767</v>
      </c>
      <c r="G299" s="138" t="s">
        <v>1581</v>
      </c>
      <c r="H299" s="138">
        <v>3539336</v>
      </c>
      <c r="I299" s="138"/>
      <c r="J299" s="138"/>
      <c r="K299" s="138" t="s">
        <v>1247</v>
      </c>
      <c r="L299" s="138" t="s">
        <v>102</v>
      </c>
      <c r="M299" s="138">
        <v>6</v>
      </c>
      <c r="N299" s="138" t="s">
        <v>1782</v>
      </c>
      <c r="O299" s="139" t="s">
        <v>1800</v>
      </c>
      <c r="P299" s="138"/>
      <c r="Q299" s="138"/>
      <c r="R299" s="138">
        <v>1151031508869640</v>
      </c>
      <c r="S299" s="138"/>
      <c r="T299" s="138" t="s">
        <v>1260</v>
      </c>
      <c r="U299" s="138">
        <v>1</v>
      </c>
      <c r="V299" s="138" t="s">
        <v>90</v>
      </c>
      <c r="W299" s="139">
        <v>43032</v>
      </c>
      <c r="X299" s="142" t="s">
        <v>2102</v>
      </c>
      <c r="Y299" s="140">
        <v>156</v>
      </c>
      <c r="Z299" s="138" t="s">
        <v>2264</v>
      </c>
      <c r="AA299" s="138"/>
      <c r="AB299" s="138"/>
      <c r="AC299" s="138"/>
      <c r="AD299" s="138"/>
      <c r="AE299" s="138"/>
      <c r="AF299" s="138"/>
      <c r="AG299" s="138"/>
      <c r="AH299" s="138"/>
      <c r="AI299" s="138"/>
      <c r="AJ299" s="141"/>
      <c r="AK299" s="44"/>
      <c r="AL299" s="44"/>
    </row>
    <row r="300" spans="2:38" customFormat="1" x14ac:dyDescent="0.25">
      <c r="B300" s="137">
        <v>84044</v>
      </c>
      <c r="C300" s="138">
        <v>58418</v>
      </c>
      <c r="D300" s="139">
        <v>43022</v>
      </c>
      <c r="E300" s="139">
        <v>43027</v>
      </c>
      <c r="F300" s="138">
        <v>8204021</v>
      </c>
      <c r="G300" s="138" t="s">
        <v>1582</v>
      </c>
      <c r="H300" s="138">
        <v>3791635</v>
      </c>
      <c r="I300" s="138"/>
      <c r="J300" s="138">
        <v>3004544424</v>
      </c>
      <c r="K300" s="138" t="s">
        <v>1247</v>
      </c>
      <c r="L300" s="138" t="s">
        <v>101</v>
      </c>
      <c r="M300" s="138">
        <v>7</v>
      </c>
      <c r="N300" s="138" t="s">
        <v>1783</v>
      </c>
      <c r="O300" s="139" t="s">
        <v>1800</v>
      </c>
      <c r="P300" s="138"/>
      <c r="Q300" s="138"/>
      <c r="R300" s="138">
        <v>1015101508869740</v>
      </c>
      <c r="S300" s="138"/>
      <c r="T300" s="138" t="s">
        <v>1260</v>
      </c>
      <c r="U300" s="138">
        <v>1</v>
      </c>
      <c r="V300" s="138" t="s">
        <v>59</v>
      </c>
      <c r="W300" s="139">
        <v>43032</v>
      </c>
      <c r="X300" s="142" t="s">
        <v>2103</v>
      </c>
      <c r="Y300" s="140">
        <v>164</v>
      </c>
      <c r="Z300" s="138" t="s">
        <v>2263</v>
      </c>
      <c r="AA300" s="138"/>
      <c r="AB300" s="138"/>
      <c r="AC300" s="138"/>
      <c r="AD300" s="138"/>
      <c r="AE300" s="138"/>
      <c r="AF300" s="138"/>
      <c r="AG300" s="138"/>
      <c r="AH300" s="138"/>
      <c r="AI300" s="138"/>
      <c r="AJ300" s="141"/>
      <c r="AK300" s="44"/>
      <c r="AL300" s="44"/>
    </row>
    <row r="301" spans="2:38" customFormat="1" x14ac:dyDescent="0.25">
      <c r="B301" s="137">
        <v>84045</v>
      </c>
      <c r="C301" s="138">
        <v>58420</v>
      </c>
      <c r="D301" s="139">
        <v>43022</v>
      </c>
      <c r="E301" s="139">
        <v>43025</v>
      </c>
      <c r="F301" s="138">
        <v>52215678</v>
      </c>
      <c r="G301" s="138" t="s">
        <v>1583</v>
      </c>
      <c r="H301" s="138">
        <v>5778214</v>
      </c>
      <c r="I301" s="138"/>
      <c r="J301" s="138">
        <v>3176800705</v>
      </c>
      <c r="K301" s="138" t="s">
        <v>1247</v>
      </c>
      <c r="L301" s="138" t="s">
        <v>107</v>
      </c>
      <c r="M301" s="138">
        <v>9</v>
      </c>
      <c r="N301" s="138"/>
      <c r="O301" s="139" t="s">
        <v>1800</v>
      </c>
      <c r="P301" s="138" t="s">
        <v>80</v>
      </c>
      <c r="Q301" s="138" t="s">
        <v>1308</v>
      </c>
      <c r="R301" s="138">
        <v>1017621508869750</v>
      </c>
      <c r="S301" s="138"/>
      <c r="T301" s="138" t="s">
        <v>1260</v>
      </c>
      <c r="U301" s="138">
        <v>1</v>
      </c>
      <c r="V301" s="138" t="s">
        <v>90</v>
      </c>
      <c r="W301" s="139">
        <v>43032</v>
      </c>
      <c r="X301" s="142" t="s">
        <v>2104</v>
      </c>
      <c r="Y301" s="140">
        <v>127</v>
      </c>
      <c r="Z301" s="138" t="s">
        <v>1261</v>
      </c>
      <c r="AA301" s="138"/>
      <c r="AB301" s="138"/>
      <c r="AC301" s="138"/>
      <c r="AD301" s="138"/>
      <c r="AE301" s="138"/>
      <c r="AF301" s="138"/>
      <c r="AG301" s="138"/>
      <c r="AH301" s="138"/>
      <c r="AI301" s="138"/>
      <c r="AJ301" s="141"/>
      <c r="AK301" s="44"/>
      <c r="AL301" s="44"/>
    </row>
    <row r="302" spans="2:38" customFormat="1" x14ac:dyDescent="0.25">
      <c r="B302" s="137">
        <v>84046</v>
      </c>
      <c r="C302" s="138">
        <v>58422</v>
      </c>
      <c r="D302" s="139">
        <v>43022</v>
      </c>
      <c r="E302" s="139">
        <v>43026</v>
      </c>
      <c r="F302" s="138">
        <v>43735072</v>
      </c>
      <c r="G302" s="138" t="s">
        <v>1584</v>
      </c>
      <c r="H302" s="138">
        <v>2868661</v>
      </c>
      <c r="I302" s="138"/>
      <c r="J302" s="138"/>
      <c r="K302" s="138" t="s">
        <v>1247</v>
      </c>
      <c r="L302" s="138" t="s">
        <v>101</v>
      </c>
      <c r="M302" s="138">
        <v>6</v>
      </c>
      <c r="N302" s="138"/>
      <c r="O302" s="139" t="s">
        <v>1800</v>
      </c>
      <c r="P302" s="138" t="s">
        <v>79</v>
      </c>
      <c r="Q302" s="138"/>
      <c r="R302" s="138">
        <v>1028321508869810</v>
      </c>
      <c r="S302" s="138"/>
      <c r="T302" s="138" t="s">
        <v>1260</v>
      </c>
      <c r="U302" s="138">
        <v>1</v>
      </c>
      <c r="V302" s="138" t="s">
        <v>86</v>
      </c>
      <c r="W302" s="139">
        <v>43032</v>
      </c>
      <c r="X302" s="142" t="s">
        <v>2105</v>
      </c>
      <c r="Y302" s="140">
        <v>284</v>
      </c>
      <c r="Z302" s="138" t="s">
        <v>2264</v>
      </c>
      <c r="AA302" s="138" t="s">
        <v>935</v>
      </c>
      <c r="AB302" s="138"/>
      <c r="AC302" s="138" t="s">
        <v>79</v>
      </c>
      <c r="AD302" s="138"/>
      <c r="AE302" s="138" t="s">
        <v>935</v>
      </c>
      <c r="AF302" s="138"/>
      <c r="AG302" s="138" t="s">
        <v>938</v>
      </c>
      <c r="AH302" s="138" t="s">
        <v>2286</v>
      </c>
      <c r="AI302" s="138" t="s">
        <v>2317</v>
      </c>
      <c r="AJ302" s="141"/>
      <c r="AK302" s="44"/>
      <c r="AL302" s="44"/>
    </row>
    <row r="303" spans="2:38" customFormat="1" x14ac:dyDescent="0.25">
      <c r="B303" s="137">
        <v>84047</v>
      </c>
      <c r="C303" s="138">
        <v>58424</v>
      </c>
      <c r="D303" s="139">
        <v>43025</v>
      </c>
      <c r="E303" s="139">
        <v>43025</v>
      </c>
      <c r="F303" s="138">
        <v>43022419</v>
      </c>
      <c r="G303" s="138" t="s">
        <v>1585</v>
      </c>
      <c r="H303" s="138">
        <v>5164390</v>
      </c>
      <c r="I303" s="138"/>
      <c r="J303" s="138">
        <v>3003595159</v>
      </c>
      <c r="K303" s="138" t="s">
        <v>1247</v>
      </c>
      <c r="L303" s="138" t="s">
        <v>101</v>
      </c>
      <c r="M303" s="138">
        <v>1</v>
      </c>
      <c r="N303" s="138"/>
      <c r="O303" s="139" t="s">
        <v>1800</v>
      </c>
      <c r="P303" s="138"/>
      <c r="Q303" s="138"/>
      <c r="R303" s="138">
        <v>1031951508869830</v>
      </c>
      <c r="S303" s="138"/>
      <c r="T303" s="138" t="s">
        <v>1260</v>
      </c>
      <c r="U303" s="138">
        <v>1</v>
      </c>
      <c r="V303" s="138" t="s">
        <v>59</v>
      </c>
      <c r="W303" s="139">
        <v>43032</v>
      </c>
      <c r="X303" s="142" t="s">
        <v>2106</v>
      </c>
      <c r="Y303" s="140">
        <v>157</v>
      </c>
      <c r="Z303" s="138" t="s">
        <v>2265</v>
      </c>
      <c r="AA303" s="138"/>
      <c r="AB303" s="138"/>
      <c r="AC303" s="138"/>
      <c r="AD303" s="138"/>
      <c r="AE303" s="138"/>
      <c r="AF303" s="138"/>
      <c r="AG303" s="138"/>
      <c r="AH303" s="138"/>
      <c r="AI303" s="138"/>
      <c r="AJ303" s="141"/>
      <c r="AK303" s="44"/>
      <c r="AL303" s="44"/>
    </row>
    <row r="304" spans="2:38" customFormat="1" x14ac:dyDescent="0.25">
      <c r="B304" s="137">
        <v>84048</v>
      </c>
      <c r="C304" s="138">
        <v>58425</v>
      </c>
      <c r="D304" s="139">
        <v>43025</v>
      </c>
      <c r="E304" s="139">
        <v>43026</v>
      </c>
      <c r="F304" s="138">
        <v>43799765</v>
      </c>
      <c r="G304" s="138" t="s">
        <v>1586</v>
      </c>
      <c r="H304" s="138">
        <v>2848697</v>
      </c>
      <c r="I304" s="138"/>
      <c r="J304" s="138"/>
      <c r="K304" s="138" t="s">
        <v>1247</v>
      </c>
      <c r="L304" s="138" t="s">
        <v>102</v>
      </c>
      <c r="M304" s="138">
        <v>3</v>
      </c>
      <c r="N304" s="138"/>
      <c r="O304" s="139" t="s">
        <v>1800</v>
      </c>
      <c r="P304" s="138" t="s">
        <v>79</v>
      </c>
      <c r="Q304" s="138"/>
      <c r="R304" s="138">
        <v>1039791508869870</v>
      </c>
      <c r="S304" s="138"/>
      <c r="T304" s="138" t="s">
        <v>1260</v>
      </c>
      <c r="U304" s="138">
        <v>1</v>
      </c>
      <c r="V304" s="138" t="s">
        <v>86</v>
      </c>
      <c r="W304" s="139">
        <v>43032</v>
      </c>
      <c r="X304" s="142" t="s">
        <v>2107</v>
      </c>
      <c r="Y304" s="140">
        <v>263</v>
      </c>
      <c r="Z304" s="138" t="s">
        <v>1261</v>
      </c>
      <c r="AA304" s="138" t="s">
        <v>937</v>
      </c>
      <c r="AB304" s="138"/>
      <c r="AC304" s="138" t="s">
        <v>79</v>
      </c>
      <c r="AD304" s="138"/>
      <c r="AE304" s="138" t="s">
        <v>937</v>
      </c>
      <c r="AF304" s="138"/>
      <c r="AG304" s="138" t="s">
        <v>935</v>
      </c>
      <c r="AH304" s="138"/>
      <c r="AI304" s="138" t="s">
        <v>2318</v>
      </c>
      <c r="AJ304" s="141"/>
      <c r="AK304" s="44"/>
      <c r="AL304" s="44"/>
    </row>
    <row r="305" spans="2:38" customFormat="1" x14ac:dyDescent="0.25">
      <c r="B305" s="137">
        <v>84049</v>
      </c>
      <c r="C305" s="138">
        <v>58429</v>
      </c>
      <c r="D305" s="139">
        <v>43025</v>
      </c>
      <c r="E305" s="139">
        <v>43025</v>
      </c>
      <c r="F305" s="138"/>
      <c r="G305" s="138" t="s">
        <v>1587</v>
      </c>
      <c r="H305" s="138">
        <v>2911404</v>
      </c>
      <c r="I305" s="138"/>
      <c r="J305" s="138">
        <v>3008849330</v>
      </c>
      <c r="K305" s="138" t="s">
        <v>1247</v>
      </c>
      <c r="L305" s="138" t="s">
        <v>101</v>
      </c>
      <c r="M305" s="138">
        <v>7</v>
      </c>
      <c r="N305" s="138" t="s">
        <v>1774</v>
      </c>
      <c r="O305" s="139" t="s">
        <v>1800</v>
      </c>
      <c r="P305" s="138"/>
      <c r="Q305" s="138"/>
      <c r="R305" s="138">
        <v>1046171508869900</v>
      </c>
      <c r="S305" s="138"/>
      <c r="T305" s="138" t="s">
        <v>1260</v>
      </c>
      <c r="U305" s="138">
        <v>1</v>
      </c>
      <c r="V305" s="138" t="s">
        <v>93</v>
      </c>
      <c r="W305" s="139">
        <v>43032</v>
      </c>
      <c r="X305" s="142" t="s">
        <v>2108</v>
      </c>
      <c r="Y305" s="140">
        <v>77</v>
      </c>
      <c r="Z305" s="138" t="s">
        <v>2263</v>
      </c>
      <c r="AA305" s="138"/>
      <c r="AB305" s="138"/>
      <c r="AC305" s="138"/>
      <c r="AD305" s="138"/>
      <c r="AE305" s="138"/>
      <c r="AF305" s="138"/>
      <c r="AG305" s="138"/>
      <c r="AH305" s="138"/>
      <c r="AI305" s="138"/>
      <c r="AJ305" s="141"/>
      <c r="AK305" s="44"/>
      <c r="AL305" s="44"/>
    </row>
    <row r="306" spans="2:38" customFormat="1" x14ac:dyDescent="0.25">
      <c r="B306" s="137">
        <v>84050</v>
      </c>
      <c r="C306" s="138">
        <v>58432</v>
      </c>
      <c r="D306" s="139">
        <v>43025</v>
      </c>
      <c r="E306" s="139">
        <v>43026</v>
      </c>
      <c r="F306" s="138"/>
      <c r="G306" s="138" t="s">
        <v>1588</v>
      </c>
      <c r="H306" s="138">
        <v>2684154</v>
      </c>
      <c r="I306" s="138"/>
      <c r="J306" s="138">
        <v>3127908910</v>
      </c>
      <c r="K306" s="138" t="s">
        <v>1247</v>
      </c>
      <c r="L306" s="138" t="s">
        <v>101</v>
      </c>
      <c r="M306" s="138">
        <v>5</v>
      </c>
      <c r="N306" s="138" t="s">
        <v>1784</v>
      </c>
      <c r="O306" s="139" t="s">
        <v>1800</v>
      </c>
      <c r="P306" s="138" t="s">
        <v>79</v>
      </c>
      <c r="Q306" s="138"/>
      <c r="R306" s="138">
        <v>1098921508870200</v>
      </c>
      <c r="S306" s="138"/>
      <c r="T306" s="138" t="s">
        <v>1260</v>
      </c>
      <c r="U306" s="138">
        <v>1</v>
      </c>
      <c r="V306" s="138" t="s">
        <v>86</v>
      </c>
      <c r="W306" s="139">
        <v>43032</v>
      </c>
      <c r="X306" s="142" t="s">
        <v>2109</v>
      </c>
      <c r="Y306" s="140">
        <v>688</v>
      </c>
      <c r="Z306" s="138" t="s">
        <v>2265</v>
      </c>
      <c r="AA306" s="138" t="s">
        <v>935</v>
      </c>
      <c r="AB306" s="138"/>
      <c r="AC306" s="138" t="s">
        <v>79</v>
      </c>
      <c r="AD306" s="138"/>
      <c r="AE306" s="138" t="s">
        <v>935</v>
      </c>
      <c r="AF306" s="138"/>
      <c r="AG306" s="138" t="s">
        <v>935</v>
      </c>
      <c r="AH306" s="138"/>
      <c r="AI306" s="138" t="s">
        <v>2291</v>
      </c>
      <c r="AJ306" s="141"/>
      <c r="AK306" s="44"/>
      <c r="AL306" s="44"/>
    </row>
    <row r="307" spans="2:38" customFormat="1" x14ac:dyDescent="0.25">
      <c r="B307" s="137">
        <v>84051</v>
      </c>
      <c r="C307" s="138">
        <v>58433</v>
      </c>
      <c r="D307" s="139">
        <v>43025</v>
      </c>
      <c r="E307" s="139">
        <v>43027</v>
      </c>
      <c r="F307" s="138"/>
      <c r="G307" s="138" t="s">
        <v>1256</v>
      </c>
      <c r="H307" s="138">
        <v>6044722</v>
      </c>
      <c r="I307" s="138"/>
      <c r="J307" s="138"/>
      <c r="K307" s="138" t="s">
        <v>1247</v>
      </c>
      <c r="L307" s="138" t="s">
        <v>101</v>
      </c>
      <c r="M307" s="138">
        <v>9</v>
      </c>
      <c r="N307" s="138"/>
      <c r="O307" s="139" t="s">
        <v>1800</v>
      </c>
      <c r="P307" s="138"/>
      <c r="Q307" s="138"/>
      <c r="R307" s="138">
        <v>0</v>
      </c>
      <c r="S307" s="138"/>
      <c r="T307" s="138" t="s">
        <v>1260</v>
      </c>
      <c r="U307" s="138">
        <v>1</v>
      </c>
      <c r="V307" s="138" t="s">
        <v>59</v>
      </c>
      <c r="W307" s="139">
        <v>43032</v>
      </c>
      <c r="X307" s="142" t="s">
        <v>2110</v>
      </c>
      <c r="Y307" s="140">
        <v>405</v>
      </c>
      <c r="Z307" s="138" t="s">
        <v>2266</v>
      </c>
      <c r="AA307" s="138"/>
      <c r="AB307" s="138"/>
      <c r="AC307" s="138"/>
      <c r="AD307" s="138"/>
      <c r="AE307" s="138"/>
      <c r="AF307" s="138"/>
      <c r="AG307" s="138"/>
      <c r="AH307" s="138"/>
      <c r="AI307" s="138"/>
      <c r="AJ307" s="141"/>
      <c r="AK307" s="44"/>
      <c r="AL307" s="44"/>
    </row>
    <row r="308" spans="2:38" customFormat="1" x14ac:dyDescent="0.25">
      <c r="B308" s="137">
        <v>84052</v>
      </c>
      <c r="C308" s="138">
        <v>58440</v>
      </c>
      <c r="D308" s="139">
        <v>43025</v>
      </c>
      <c r="E308" s="139">
        <v>43025</v>
      </c>
      <c r="F308" s="138">
        <v>8271056</v>
      </c>
      <c r="G308" s="138" t="s">
        <v>1589</v>
      </c>
      <c r="H308" s="138">
        <v>2173184</v>
      </c>
      <c r="I308" s="138"/>
      <c r="J308" s="138"/>
      <c r="K308" s="138" t="s">
        <v>1247</v>
      </c>
      <c r="L308" s="138" t="s">
        <v>102</v>
      </c>
      <c r="M308" s="138">
        <v>3</v>
      </c>
      <c r="N308" s="138"/>
      <c r="O308" s="139" t="s">
        <v>1800</v>
      </c>
      <c r="P308" s="138" t="s">
        <v>79</v>
      </c>
      <c r="Q308" s="138"/>
      <c r="R308" s="138">
        <v>1059981508869980</v>
      </c>
      <c r="S308" s="138"/>
      <c r="T308" s="138" t="s">
        <v>1260</v>
      </c>
      <c r="U308" s="138">
        <v>1</v>
      </c>
      <c r="V308" s="138" t="s">
        <v>86</v>
      </c>
      <c r="W308" s="139">
        <v>43032</v>
      </c>
      <c r="X308" s="142" t="s">
        <v>2111</v>
      </c>
      <c r="Y308" s="140">
        <v>122</v>
      </c>
      <c r="Z308" s="138" t="s">
        <v>2263</v>
      </c>
      <c r="AA308" s="138" t="s">
        <v>935</v>
      </c>
      <c r="AB308" s="138"/>
      <c r="AC308" s="138" t="s">
        <v>79</v>
      </c>
      <c r="AD308" s="138"/>
      <c r="AE308" s="138" t="s">
        <v>935</v>
      </c>
      <c r="AF308" s="138"/>
      <c r="AG308" s="138" t="s">
        <v>935</v>
      </c>
      <c r="AH308" s="138"/>
      <c r="AI308" s="138"/>
      <c r="AJ308" s="141"/>
      <c r="AK308" s="44"/>
      <c r="AL308" s="44"/>
    </row>
    <row r="309" spans="2:38" customFormat="1" x14ac:dyDescent="0.25">
      <c r="B309" s="137">
        <v>84053</v>
      </c>
      <c r="C309" s="138">
        <v>58445</v>
      </c>
      <c r="D309" s="139">
        <v>43025</v>
      </c>
      <c r="E309" s="139">
        <v>43026</v>
      </c>
      <c r="F309" s="138">
        <v>431513198</v>
      </c>
      <c r="G309" s="138" t="s">
        <v>1590</v>
      </c>
      <c r="H309" s="138">
        <v>4122414</v>
      </c>
      <c r="I309" s="138"/>
      <c r="J309" s="138"/>
      <c r="K309" s="138" t="s">
        <v>1247</v>
      </c>
      <c r="L309" s="138" t="s">
        <v>104</v>
      </c>
      <c r="M309" s="138">
        <v>4</v>
      </c>
      <c r="N309" s="138" t="s">
        <v>1785</v>
      </c>
      <c r="O309" s="139" t="s">
        <v>1800</v>
      </c>
      <c r="P309" s="138"/>
      <c r="Q309" s="138"/>
      <c r="R309" s="138">
        <v>1081601508870100</v>
      </c>
      <c r="S309" s="138"/>
      <c r="T309" s="138" t="s">
        <v>1260</v>
      </c>
      <c r="U309" s="138">
        <v>1</v>
      </c>
      <c r="V309" s="138" t="s">
        <v>93</v>
      </c>
      <c r="W309" s="139">
        <v>43032</v>
      </c>
      <c r="X309" s="142" t="s">
        <v>2112</v>
      </c>
      <c r="Y309" s="140">
        <v>162</v>
      </c>
      <c r="Z309" s="138" t="s">
        <v>2264</v>
      </c>
      <c r="AA309" s="138"/>
      <c r="AB309" s="138"/>
      <c r="AC309" s="138"/>
      <c r="AD309" s="138"/>
      <c r="AE309" s="138"/>
      <c r="AF309" s="138"/>
      <c r="AG309" s="138"/>
      <c r="AH309" s="138"/>
      <c r="AI309" s="138"/>
      <c r="AJ309" s="141"/>
      <c r="AK309" s="44"/>
      <c r="AL309" s="44"/>
    </row>
    <row r="310" spans="2:38" customFormat="1" x14ac:dyDescent="0.25">
      <c r="B310" s="137">
        <v>84054</v>
      </c>
      <c r="C310" s="138">
        <v>58465</v>
      </c>
      <c r="D310" s="139">
        <v>43025</v>
      </c>
      <c r="E310" s="139">
        <v>43026</v>
      </c>
      <c r="F310" s="138"/>
      <c r="G310" s="138" t="s">
        <v>1591</v>
      </c>
      <c r="H310" s="138">
        <v>5731571</v>
      </c>
      <c r="I310" s="138"/>
      <c r="J310" s="138"/>
      <c r="K310" s="138" t="s">
        <v>1247</v>
      </c>
      <c r="L310" s="138" t="s">
        <v>104</v>
      </c>
      <c r="M310" s="138">
        <v>7</v>
      </c>
      <c r="N310" s="138"/>
      <c r="O310" s="139" t="s">
        <v>1800</v>
      </c>
      <c r="P310" s="138" t="s">
        <v>79</v>
      </c>
      <c r="Q310" s="138"/>
      <c r="R310" s="138">
        <v>1083691508870120</v>
      </c>
      <c r="S310" s="138"/>
      <c r="T310" s="138" t="s">
        <v>1260</v>
      </c>
      <c r="U310" s="138">
        <v>1</v>
      </c>
      <c r="V310" s="138" t="s">
        <v>86</v>
      </c>
      <c r="W310" s="139">
        <v>43032</v>
      </c>
      <c r="X310" s="142" t="s">
        <v>2113</v>
      </c>
      <c r="Y310" s="140">
        <v>168</v>
      </c>
      <c r="Z310" s="138" t="s">
        <v>2263</v>
      </c>
      <c r="AA310" s="138" t="s">
        <v>937</v>
      </c>
      <c r="AB310" s="138"/>
      <c r="AC310" s="138" t="s">
        <v>79</v>
      </c>
      <c r="AD310" s="138"/>
      <c r="AE310" s="138" t="s">
        <v>937</v>
      </c>
      <c r="AF310" s="138"/>
      <c r="AG310" s="138" t="s">
        <v>937</v>
      </c>
      <c r="AH310" s="138"/>
      <c r="AI310" s="138"/>
      <c r="AJ310" s="141"/>
      <c r="AK310" s="44"/>
      <c r="AL310" s="44"/>
    </row>
    <row r="311" spans="2:38" customFormat="1" x14ac:dyDescent="0.25">
      <c r="B311" s="137">
        <v>84055</v>
      </c>
      <c r="C311" s="138">
        <v>58479</v>
      </c>
      <c r="D311" s="139">
        <v>43025</v>
      </c>
      <c r="E311" s="139">
        <v>43026</v>
      </c>
      <c r="F311" s="138">
        <v>43186006</v>
      </c>
      <c r="G311" s="138" t="s">
        <v>1592</v>
      </c>
      <c r="H311" s="138">
        <v>4262207</v>
      </c>
      <c r="I311" s="138"/>
      <c r="J311" s="138"/>
      <c r="K311" s="138" t="s">
        <v>1247</v>
      </c>
      <c r="L311" s="138" t="s">
        <v>102</v>
      </c>
      <c r="M311" s="138">
        <v>2</v>
      </c>
      <c r="N311" s="138"/>
      <c r="O311" s="139" t="s">
        <v>1800</v>
      </c>
      <c r="P311" s="138"/>
      <c r="Q311" s="138"/>
      <c r="R311" s="138">
        <v>1086781508870140</v>
      </c>
      <c r="S311" s="138"/>
      <c r="T311" s="138" t="s">
        <v>1260</v>
      </c>
      <c r="U311" s="138">
        <v>1</v>
      </c>
      <c r="V311" s="138" t="s">
        <v>94</v>
      </c>
      <c r="W311" s="139">
        <v>43032</v>
      </c>
      <c r="X311" s="142" t="s">
        <v>2114</v>
      </c>
      <c r="Y311" s="140">
        <v>52</v>
      </c>
      <c r="Z311" s="138" t="s">
        <v>1261</v>
      </c>
      <c r="AA311" s="138"/>
      <c r="AB311" s="138"/>
      <c r="AC311" s="138"/>
      <c r="AD311" s="138"/>
      <c r="AE311" s="138"/>
      <c r="AF311" s="138"/>
      <c r="AG311" s="138"/>
      <c r="AH311" s="138"/>
      <c r="AI311" s="138"/>
      <c r="AJ311" s="141"/>
      <c r="AK311" s="44"/>
      <c r="AL311" s="44"/>
    </row>
    <row r="312" spans="2:38" customFormat="1" x14ac:dyDescent="0.25">
      <c r="B312" s="137">
        <v>84056</v>
      </c>
      <c r="C312" s="138">
        <v>58480</v>
      </c>
      <c r="D312" s="139">
        <v>43025</v>
      </c>
      <c r="E312" s="139">
        <v>43027</v>
      </c>
      <c r="F312" s="138">
        <v>98568469</v>
      </c>
      <c r="G312" s="138" t="s">
        <v>1593</v>
      </c>
      <c r="H312" s="138">
        <v>2121678</v>
      </c>
      <c r="I312" s="138"/>
      <c r="J312" s="138"/>
      <c r="K312" s="138" t="s">
        <v>1247</v>
      </c>
      <c r="L312" s="138" t="s">
        <v>102</v>
      </c>
      <c r="M312" s="138">
        <v>3</v>
      </c>
      <c r="N312" s="138"/>
      <c r="O312" s="139" t="s">
        <v>1800</v>
      </c>
      <c r="P312" s="138" t="s">
        <v>79</v>
      </c>
      <c r="Q312" s="138"/>
      <c r="R312" s="138">
        <v>1096581508870190</v>
      </c>
      <c r="S312" s="138"/>
      <c r="T312" s="138" t="s">
        <v>1260</v>
      </c>
      <c r="U312" s="138">
        <v>1</v>
      </c>
      <c r="V312" s="138" t="s">
        <v>86</v>
      </c>
      <c r="W312" s="139">
        <v>43032</v>
      </c>
      <c r="X312" s="142" t="s">
        <v>2115</v>
      </c>
      <c r="Y312" s="140">
        <v>147</v>
      </c>
      <c r="Z312" s="138" t="s">
        <v>1261</v>
      </c>
      <c r="AA312" s="138" t="s">
        <v>937</v>
      </c>
      <c r="AB312" s="138"/>
      <c r="AC312" s="138" t="s">
        <v>79</v>
      </c>
      <c r="AD312" s="138"/>
      <c r="AE312" s="138" t="s">
        <v>937</v>
      </c>
      <c r="AF312" s="138"/>
      <c r="AG312" s="138" t="s">
        <v>935</v>
      </c>
      <c r="AH312" s="138"/>
      <c r="AI312" s="138"/>
      <c r="AJ312" s="141"/>
      <c r="AK312" s="44"/>
      <c r="AL312" s="44"/>
    </row>
    <row r="313" spans="2:38" customFormat="1" x14ac:dyDescent="0.25">
      <c r="B313" s="137">
        <v>84057</v>
      </c>
      <c r="C313" s="138">
        <v>58494</v>
      </c>
      <c r="D313" s="139">
        <v>43026</v>
      </c>
      <c r="E313" s="139">
        <v>43027</v>
      </c>
      <c r="F313" s="138">
        <v>43154967</v>
      </c>
      <c r="G313" s="138" t="s">
        <v>1594</v>
      </c>
      <c r="H313" s="138">
        <v>2547725</v>
      </c>
      <c r="I313" s="138"/>
      <c r="J313" s="138"/>
      <c r="K313" s="138" t="s">
        <v>1247</v>
      </c>
      <c r="L313" s="138" t="s">
        <v>107</v>
      </c>
      <c r="M313" s="138">
        <v>9</v>
      </c>
      <c r="N313" s="138"/>
      <c r="O313" s="139" t="s">
        <v>1800</v>
      </c>
      <c r="P313" s="138"/>
      <c r="Q313" s="138"/>
      <c r="R313" s="138">
        <v>1107581508870250</v>
      </c>
      <c r="S313" s="138"/>
      <c r="T313" s="138" t="s">
        <v>1260</v>
      </c>
      <c r="U313" s="138">
        <v>1</v>
      </c>
      <c r="V313" s="138" t="s">
        <v>59</v>
      </c>
      <c r="W313" s="139">
        <v>43032</v>
      </c>
      <c r="X313" s="142" t="s">
        <v>2116</v>
      </c>
      <c r="Y313" s="140">
        <v>85</v>
      </c>
      <c r="Z313" s="138" t="s">
        <v>2264</v>
      </c>
      <c r="AA313" s="138"/>
      <c r="AB313" s="138"/>
      <c r="AC313" s="138"/>
      <c r="AD313" s="138"/>
      <c r="AE313" s="138"/>
      <c r="AF313" s="138"/>
      <c r="AG313" s="138"/>
      <c r="AH313" s="138"/>
      <c r="AI313" s="138"/>
      <c r="AJ313" s="141"/>
      <c r="AK313" s="44"/>
      <c r="AL313" s="44"/>
    </row>
    <row r="314" spans="2:38" customFormat="1" x14ac:dyDescent="0.25">
      <c r="B314" s="137">
        <v>84058</v>
      </c>
      <c r="C314" s="138">
        <v>58511</v>
      </c>
      <c r="D314" s="139">
        <v>43026</v>
      </c>
      <c r="E314" s="139">
        <v>43027</v>
      </c>
      <c r="F314" s="138">
        <v>71630319</v>
      </c>
      <c r="G314" s="138" t="s">
        <v>1595</v>
      </c>
      <c r="H314" s="138">
        <v>4168838</v>
      </c>
      <c r="I314" s="138"/>
      <c r="J314" s="138"/>
      <c r="K314" s="138" t="s">
        <v>1247</v>
      </c>
      <c r="L314" s="138" t="s">
        <v>102</v>
      </c>
      <c r="M314" s="138">
        <v>4</v>
      </c>
      <c r="N314" s="138"/>
      <c r="O314" s="139" t="s">
        <v>1800</v>
      </c>
      <c r="P314" s="138"/>
      <c r="Q314" s="138"/>
      <c r="R314" s="138">
        <v>1112781508870280</v>
      </c>
      <c r="S314" s="138"/>
      <c r="T314" s="138" t="s">
        <v>1260</v>
      </c>
      <c r="U314" s="138">
        <v>1</v>
      </c>
      <c r="V314" s="138" t="s">
        <v>61</v>
      </c>
      <c r="W314" s="139">
        <v>43032</v>
      </c>
      <c r="X314" s="142" t="s">
        <v>2117</v>
      </c>
      <c r="Y314" s="140">
        <v>38</v>
      </c>
      <c r="Z314" s="138" t="s">
        <v>2263</v>
      </c>
      <c r="AA314" s="138"/>
      <c r="AB314" s="138"/>
      <c r="AC314" s="138"/>
      <c r="AD314" s="138"/>
      <c r="AE314" s="138"/>
      <c r="AF314" s="138"/>
      <c r="AG314" s="138"/>
      <c r="AH314" s="138"/>
      <c r="AI314" s="138"/>
      <c r="AJ314" s="141"/>
      <c r="AK314" s="44"/>
      <c r="AL314" s="44"/>
    </row>
    <row r="315" spans="2:38" customFormat="1" x14ac:dyDescent="0.25">
      <c r="B315" s="137">
        <v>84059</v>
      </c>
      <c r="C315" s="138">
        <v>58531</v>
      </c>
      <c r="D315" s="139">
        <v>43026</v>
      </c>
      <c r="E315" s="139">
        <v>43027</v>
      </c>
      <c r="F315" s="138">
        <v>43537251</v>
      </c>
      <c r="G315" s="138" t="s">
        <v>1596</v>
      </c>
      <c r="H315" s="138">
        <v>2178838</v>
      </c>
      <c r="I315" s="138"/>
      <c r="J315" s="138">
        <v>3002214897</v>
      </c>
      <c r="K315" s="138" t="s">
        <v>1247</v>
      </c>
      <c r="L315" s="138" t="s">
        <v>104</v>
      </c>
      <c r="M315" s="138">
        <v>3</v>
      </c>
      <c r="N315" s="138"/>
      <c r="O315" s="139" t="s">
        <v>1800</v>
      </c>
      <c r="P315" s="138" t="s">
        <v>79</v>
      </c>
      <c r="Q315" s="138"/>
      <c r="R315" s="138">
        <v>1145451508870460</v>
      </c>
      <c r="S315" s="138"/>
      <c r="T315" s="138" t="s">
        <v>1260</v>
      </c>
      <c r="U315" s="138">
        <v>1</v>
      </c>
      <c r="V315" s="138" t="s">
        <v>86</v>
      </c>
      <c r="W315" s="139">
        <v>43032</v>
      </c>
      <c r="X315" s="142" t="s">
        <v>2118</v>
      </c>
      <c r="Y315" s="140">
        <v>250</v>
      </c>
      <c r="Z315" s="138" t="s">
        <v>2263</v>
      </c>
      <c r="AA315" s="138" t="s">
        <v>935</v>
      </c>
      <c r="AB315" s="138"/>
      <c r="AC315" s="138" t="s">
        <v>79</v>
      </c>
      <c r="AD315" s="138"/>
      <c r="AE315" s="138" t="s">
        <v>935</v>
      </c>
      <c r="AF315" s="138"/>
      <c r="AG315" s="138" t="s">
        <v>935</v>
      </c>
      <c r="AH315" s="138"/>
      <c r="AI315" s="138"/>
      <c r="AJ315" s="141"/>
      <c r="AK315" s="44"/>
      <c r="AL315" s="44"/>
    </row>
    <row r="316" spans="2:38" customFormat="1" x14ac:dyDescent="0.25">
      <c r="B316" s="137">
        <v>84061</v>
      </c>
      <c r="C316" s="138">
        <v>57918</v>
      </c>
      <c r="D316" s="139">
        <v>43010</v>
      </c>
      <c r="E316" s="139">
        <v>43029</v>
      </c>
      <c r="F316" s="138" t="s">
        <v>1313</v>
      </c>
      <c r="G316" s="138" t="s">
        <v>1597</v>
      </c>
      <c r="H316" s="138">
        <v>5812804</v>
      </c>
      <c r="I316" s="138"/>
      <c r="J316" s="138"/>
      <c r="K316" s="138" t="s">
        <v>1247</v>
      </c>
      <c r="L316" s="138" t="s">
        <v>102</v>
      </c>
      <c r="M316" s="138">
        <v>2</v>
      </c>
      <c r="N316" s="138"/>
      <c r="O316" s="139" t="s">
        <v>1801</v>
      </c>
      <c r="P316" s="138" t="s">
        <v>79</v>
      </c>
      <c r="Q316" s="138"/>
      <c r="R316" s="138">
        <v>1080661509137670</v>
      </c>
      <c r="S316" s="138"/>
      <c r="T316" s="138" t="s">
        <v>1260</v>
      </c>
      <c r="U316" s="138">
        <v>1</v>
      </c>
      <c r="V316" s="138" t="s">
        <v>86</v>
      </c>
      <c r="W316" s="139">
        <v>43035</v>
      </c>
      <c r="X316" s="142" t="s">
        <v>2119</v>
      </c>
      <c r="Y316" s="140">
        <v>239</v>
      </c>
      <c r="Z316" s="138" t="s">
        <v>1261</v>
      </c>
      <c r="AA316" s="138" t="s">
        <v>935</v>
      </c>
      <c r="AB316" s="138"/>
      <c r="AC316" s="138" t="s">
        <v>79</v>
      </c>
      <c r="AD316" s="138"/>
      <c r="AE316" s="138" t="s">
        <v>935</v>
      </c>
      <c r="AF316" s="138"/>
      <c r="AG316" s="138" t="s">
        <v>935</v>
      </c>
      <c r="AH316" s="138"/>
      <c r="AI316" s="138"/>
      <c r="AJ316" s="141"/>
      <c r="AK316" s="44"/>
      <c r="AL316" s="44"/>
    </row>
    <row r="317" spans="2:38" customFormat="1" x14ac:dyDescent="0.25">
      <c r="B317" s="137">
        <v>84063</v>
      </c>
      <c r="C317" s="138">
        <v>58141</v>
      </c>
      <c r="D317" s="139">
        <v>43017</v>
      </c>
      <c r="E317" s="139">
        <v>43029</v>
      </c>
      <c r="F317" s="138" t="s">
        <v>1313</v>
      </c>
      <c r="G317" s="138" t="s">
        <v>1598</v>
      </c>
      <c r="H317" s="138">
        <v>4715615</v>
      </c>
      <c r="I317" s="138"/>
      <c r="J317" s="138"/>
      <c r="K317" s="138" t="s">
        <v>1247</v>
      </c>
      <c r="L317" s="138" t="s">
        <v>1239</v>
      </c>
      <c r="M317" s="138">
        <v>2</v>
      </c>
      <c r="N317" s="138"/>
      <c r="O317" s="139" t="s">
        <v>1801</v>
      </c>
      <c r="P317" s="138" t="s">
        <v>79</v>
      </c>
      <c r="Q317" s="138"/>
      <c r="R317" s="138">
        <v>1080981509138610</v>
      </c>
      <c r="S317" s="138"/>
      <c r="T317" s="138" t="s">
        <v>1260</v>
      </c>
      <c r="U317" s="138">
        <v>1</v>
      </c>
      <c r="V317" s="138" t="s">
        <v>86</v>
      </c>
      <c r="W317" s="139">
        <v>43035</v>
      </c>
      <c r="X317" s="142" t="s">
        <v>2120</v>
      </c>
      <c r="Y317" s="140">
        <v>147</v>
      </c>
      <c r="Z317" s="138" t="s">
        <v>1261</v>
      </c>
      <c r="AA317" s="138" t="s">
        <v>935</v>
      </c>
      <c r="AB317" s="138"/>
      <c r="AC317" s="138" t="s">
        <v>79</v>
      </c>
      <c r="AD317" s="138"/>
      <c r="AE317" s="138" t="s">
        <v>935</v>
      </c>
      <c r="AF317" s="138"/>
      <c r="AG317" s="138" t="s">
        <v>935</v>
      </c>
      <c r="AH317" s="138"/>
      <c r="AI317" s="138"/>
      <c r="AJ317" s="141"/>
      <c r="AK317" s="44"/>
      <c r="AL317" s="44"/>
    </row>
    <row r="318" spans="2:38" customFormat="1" x14ac:dyDescent="0.25">
      <c r="B318" s="137">
        <v>84064</v>
      </c>
      <c r="C318" s="138">
        <v>58229</v>
      </c>
      <c r="D318" s="139">
        <v>43018</v>
      </c>
      <c r="E318" s="139">
        <v>43031</v>
      </c>
      <c r="F318" s="138" t="s">
        <v>1313</v>
      </c>
      <c r="G318" s="138" t="s">
        <v>1293</v>
      </c>
      <c r="H318" s="138">
        <v>2689558</v>
      </c>
      <c r="I318" s="138"/>
      <c r="J318" s="138"/>
      <c r="K318" s="138" t="s">
        <v>1247</v>
      </c>
      <c r="L318" s="138" t="s">
        <v>1239</v>
      </c>
      <c r="M318" s="138">
        <v>5</v>
      </c>
      <c r="N318" s="138"/>
      <c r="O318" s="139" t="s">
        <v>1801</v>
      </c>
      <c r="P318" s="138" t="s">
        <v>79</v>
      </c>
      <c r="Q318" s="138"/>
      <c r="R318" s="138">
        <v>1121571509138850</v>
      </c>
      <c r="S318" s="138"/>
      <c r="T318" s="138" t="s">
        <v>1260</v>
      </c>
      <c r="U318" s="138">
        <v>1</v>
      </c>
      <c r="V318" s="138" t="s">
        <v>86</v>
      </c>
      <c r="W318" s="139">
        <v>43035</v>
      </c>
      <c r="X318" s="142" t="s">
        <v>2121</v>
      </c>
      <c r="Y318" s="140">
        <v>230</v>
      </c>
      <c r="Z318" s="138" t="s">
        <v>1261</v>
      </c>
      <c r="AA318" s="138" t="s">
        <v>935</v>
      </c>
      <c r="AB318" s="138"/>
      <c r="AC318" s="138" t="s">
        <v>79</v>
      </c>
      <c r="AD318" s="138"/>
      <c r="AE318" s="138" t="s">
        <v>935</v>
      </c>
      <c r="AF318" s="138"/>
      <c r="AG318" s="138" t="s">
        <v>937</v>
      </c>
      <c r="AH318" s="138"/>
      <c r="AI318" s="138" t="s">
        <v>2319</v>
      </c>
      <c r="AJ318" s="141"/>
      <c r="AK318" s="44"/>
      <c r="AL318" s="44"/>
    </row>
    <row r="319" spans="2:38" customFormat="1" x14ac:dyDescent="0.25">
      <c r="B319" s="137">
        <v>84065</v>
      </c>
      <c r="C319" s="138">
        <v>58359</v>
      </c>
      <c r="D319" s="139">
        <v>43021</v>
      </c>
      <c r="E319" s="139">
        <v>43033</v>
      </c>
      <c r="F319" s="138">
        <v>53125016</v>
      </c>
      <c r="G319" s="138" t="s">
        <v>1599</v>
      </c>
      <c r="H319" s="138">
        <v>5210577</v>
      </c>
      <c r="I319" s="138">
        <v>3108966851</v>
      </c>
      <c r="J319" s="138"/>
      <c r="K319" s="138" t="s">
        <v>1247</v>
      </c>
      <c r="L319" s="138" t="s">
        <v>1238</v>
      </c>
      <c r="M319" s="138">
        <v>1</v>
      </c>
      <c r="N319" s="138"/>
      <c r="O319" s="139" t="s">
        <v>1801</v>
      </c>
      <c r="P319" s="138" t="s">
        <v>80</v>
      </c>
      <c r="Q319" s="138" t="s">
        <v>1264</v>
      </c>
      <c r="R319" s="138">
        <v>1145281509139000</v>
      </c>
      <c r="S319" s="138"/>
      <c r="T319" s="138" t="s">
        <v>1260</v>
      </c>
      <c r="U319" s="138">
        <v>1</v>
      </c>
      <c r="V319" s="138" t="s">
        <v>88</v>
      </c>
      <c r="W319" s="139">
        <v>43035</v>
      </c>
      <c r="X319" s="142" t="s">
        <v>2122</v>
      </c>
      <c r="Y319" s="140">
        <v>82</v>
      </c>
      <c r="Z319" s="138" t="s">
        <v>1261</v>
      </c>
      <c r="AA319" s="138"/>
      <c r="AB319" s="138"/>
      <c r="AC319" s="138"/>
      <c r="AD319" s="138"/>
      <c r="AE319" s="138"/>
      <c r="AF319" s="138"/>
      <c r="AG319" s="138"/>
      <c r="AH319" s="138"/>
      <c r="AI319" s="138"/>
      <c r="AJ319" s="141"/>
      <c r="AK319" s="44"/>
      <c r="AL319" s="44"/>
    </row>
    <row r="320" spans="2:38" customFormat="1" x14ac:dyDescent="0.25">
      <c r="B320" s="137">
        <v>84066</v>
      </c>
      <c r="C320" s="138">
        <v>58397</v>
      </c>
      <c r="D320" s="139">
        <v>43021</v>
      </c>
      <c r="E320" s="139">
        <v>43033</v>
      </c>
      <c r="F320" s="138">
        <v>53003970</v>
      </c>
      <c r="G320" s="138" t="s">
        <v>1600</v>
      </c>
      <c r="H320" s="138">
        <v>5834713</v>
      </c>
      <c r="I320" s="138"/>
      <c r="J320" s="138"/>
      <c r="K320" s="138" t="s">
        <v>1247</v>
      </c>
      <c r="L320" s="138" t="s">
        <v>102</v>
      </c>
      <c r="M320" s="138">
        <v>4</v>
      </c>
      <c r="N320" s="138"/>
      <c r="O320" s="139" t="s">
        <v>1801</v>
      </c>
      <c r="P320" s="138"/>
      <c r="Q320" s="138"/>
      <c r="R320" s="138">
        <v>1004891509139080</v>
      </c>
      <c r="S320" s="138"/>
      <c r="T320" s="138" t="s">
        <v>1260</v>
      </c>
      <c r="U320" s="138">
        <v>1</v>
      </c>
      <c r="V320" s="138" t="s">
        <v>93</v>
      </c>
      <c r="W320" s="139">
        <v>43035</v>
      </c>
      <c r="X320" s="142" t="s">
        <v>2123</v>
      </c>
      <c r="Y320" s="140">
        <v>59</v>
      </c>
      <c r="Z320" s="138" t="s">
        <v>1261</v>
      </c>
      <c r="AA320" s="138"/>
      <c r="AB320" s="138"/>
      <c r="AC320" s="138"/>
      <c r="AD320" s="138"/>
      <c r="AE320" s="138"/>
      <c r="AF320" s="138"/>
      <c r="AG320" s="138"/>
      <c r="AH320" s="138"/>
      <c r="AI320" s="138"/>
      <c r="AJ320" s="141"/>
      <c r="AK320" s="44"/>
      <c r="AL320" s="44"/>
    </row>
    <row r="321" spans="2:38" customFormat="1" x14ac:dyDescent="0.25">
      <c r="B321" s="137">
        <v>84067</v>
      </c>
      <c r="C321" s="138">
        <v>58402</v>
      </c>
      <c r="D321" s="139">
        <v>43021</v>
      </c>
      <c r="E321" s="139">
        <v>43028</v>
      </c>
      <c r="F321" s="138" t="s">
        <v>1313</v>
      </c>
      <c r="G321" s="138" t="s">
        <v>1601</v>
      </c>
      <c r="H321" s="138">
        <v>2869123</v>
      </c>
      <c r="I321" s="138">
        <v>3113007481</v>
      </c>
      <c r="J321" s="138"/>
      <c r="K321" s="138" t="s">
        <v>1247</v>
      </c>
      <c r="L321" s="138" t="s">
        <v>101</v>
      </c>
      <c r="M321" s="138">
        <v>9</v>
      </c>
      <c r="N321" s="138"/>
      <c r="O321" s="139" t="s">
        <v>1801</v>
      </c>
      <c r="P321" s="138"/>
      <c r="Q321" s="138"/>
      <c r="R321" s="138">
        <v>1014171509139140</v>
      </c>
      <c r="S321" s="138"/>
      <c r="T321" s="138" t="s">
        <v>1260</v>
      </c>
      <c r="U321" s="138">
        <v>1</v>
      </c>
      <c r="V321" s="138" t="s">
        <v>94</v>
      </c>
      <c r="W321" s="139">
        <v>43035</v>
      </c>
      <c r="X321" s="142" t="s">
        <v>2124</v>
      </c>
      <c r="Y321" s="140">
        <v>45</v>
      </c>
      <c r="Z321" s="138" t="s">
        <v>1261</v>
      </c>
      <c r="AA321" s="138"/>
      <c r="AB321" s="138"/>
      <c r="AC321" s="138"/>
      <c r="AD321" s="138"/>
      <c r="AE321" s="138"/>
      <c r="AF321" s="138"/>
      <c r="AG321" s="138"/>
      <c r="AH321" s="138"/>
      <c r="AI321" s="138"/>
      <c r="AJ321" s="141"/>
      <c r="AK321" s="44"/>
      <c r="AL321" s="44"/>
    </row>
    <row r="322" spans="2:38" customFormat="1" x14ac:dyDescent="0.25">
      <c r="B322" s="137">
        <v>84068</v>
      </c>
      <c r="C322" s="138">
        <v>58421</v>
      </c>
      <c r="D322" s="139">
        <v>43022</v>
      </c>
      <c r="E322" s="139">
        <v>43031</v>
      </c>
      <c r="F322" s="138" t="s">
        <v>1313</v>
      </c>
      <c r="G322" s="138" t="s">
        <v>1602</v>
      </c>
      <c r="H322" s="138">
        <v>3130118</v>
      </c>
      <c r="I322" s="138"/>
      <c r="J322" s="138"/>
      <c r="K322" s="138" t="s">
        <v>1247</v>
      </c>
      <c r="L322" s="138" t="s">
        <v>102</v>
      </c>
      <c r="M322" s="138">
        <v>6</v>
      </c>
      <c r="N322" s="138"/>
      <c r="O322" s="139" t="s">
        <v>1801</v>
      </c>
      <c r="P322" s="138" t="s">
        <v>79</v>
      </c>
      <c r="Q322" s="138"/>
      <c r="R322" s="138">
        <v>1024961509139210</v>
      </c>
      <c r="S322" s="138"/>
      <c r="T322" s="138" t="s">
        <v>1260</v>
      </c>
      <c r="U322" s="138">
        <v>1</v>
      </c>
      <c r="V322" s="138" t="s">
        <v>86</v>
      </c>
      <c r="W322" s="139">
        <v>43035</v>
      </c>
      <c r="X322" s="142" t="s">
        <v>2125</v>
      </c>
      <c r="Y322" s="140">
        <v>133</v>
      </c>
      <c r="Z322" s="138" t="s">
        <v>1261</v>
      </c>
      <c r="AA322" s="138" t="s">
        <v>935</v>
      </c>
      <c r="AB322" s="138"/>
      <c r="AC322" s="138" t="s">
        <v>79</v>
      </c>
      <c r="AD322" s="138"/>
      <c r="AE322" s="138" t="s">
        <v>937</v>
      </c>
      <c r="AF322" s="138"/>
      <c r="AG322" s="138" t="s">
        <v>935</v>
      </c>
      <c r="AH322" s="138"/>
      <c r="AI322" s="138"/>
      <c r="AJ322" s="141"/>
      <c r="AK322" s="44"/>
      <c r="AL322" s="44"/>
    </row>
    <row r="323" spans="2:38" customFormat="1" x14ac:dyDescent="0.25">
      <c r="B323" s="137">
        <v>84069</v>
      </c>
      <c r="C323" s="138">
        <v>58427</v>
      </c>
      <c r="D323" s="139">
        <v>43025</v>
      </c>
      <c r="E323" s="139">
        <v>43033</v>
      </c>
      <c r="F323" s="138">
        <v>70046107</v>
      </c>
      <c r="G323" s="138" t="s">
        <v>1480</v>
      </c>
      <c r="H323" s="138">
        <v>2917205</v>
      </c>
      <c r="I323" s="138">
        <v>3154994383</v>
      </c>
      <c r="J323" s="138"/>
      <c r="K323" s="138" t="s">
        <v>1247</v>
      </c>
      <c r="L323" s="138" t="s">
        <v>102</v>
      </c>
      <c r="M323" s="138">
        <v>2</v>
      </c>
      <c r="N323" s="138">
        <v>1054661509139410</v>
      </c>
      <c r="O323" s="139" t="s">
        <v>1801</v>
      </c>
      <c r="P323" s="138" t="s">
        <v>79</v>
      </c>
      <c r="Q323" s="138"/>
      <c r="R323" s="138">
        <v>1047891509139360</v>
      </c>
      <c r="S323" s="138"/>
      <c r="T323" s="138" t="s">
        <v>1260</v>
      </c>
      <c r="U323" s="138">
        <v>1</v>
      </c>
      <c r="V323" s="138" t="s">
        <v>86</v>
      </c>
      <c r="W323" s="139">
        <v>43035</v>
      </c>
      <c r="X323" s="142" t="s">
        <v>2126</v>
      </c>
      <c r="Y323" s="140">
        <v>243</v>
      </c>
      <c r="Z323" s="138" t="s">
        <v>1261</v>
      </c>
      <c r="AA323" s="138" t="s">
        <v>937</v>
      </c>
      <c r="AB323" s="138"/>
      <c r="AC323" s="138" t="s">
        <v>79</v>
      </c>
      <c r="AD323" s="138"/>
      <c r="AE323" s="138" t="s">
        <v>935</v>
      </c>
      <c r="AF323" s="138"/>
      <c r="AG323" s="138" t="s">
        <v>937</v>
      </c>
      <c r="AH323" s="138"/>
      <c r="AI323" s="138"/>
      <c r="AJ323" s="141"/>
      <c r="AK323" s="44"/>
      <c r="AL323" s="44"/>
    </row>
    <row r="324" spans="2:38" customFormat="1" x14ac:dyDescent="0.25">
      <c r="B324" s="137">
        <v>84070</v>
      </c>
      <c r="C324" s="138">
        <v>58460</v>
      </c>
      <c r="D324" s="139">
        <v>43025</v>
      </c>
      <c r="E324" s="139">
        <v>43031</v>
      </c>
      <c r="F324" s="138">
        <v>32330195</v>
      </c>
      <c r="G324" s="138" t="s">
        <v>1603</v>
      </c>
      <c r="H324" s="138">
        <v>2668315</v>
      </c>
      <c r="I324" s="138"/>
      <c r="J324" s="138"/>
      <c r="K324" s="138" t="s">
        <v>1247</v>
      </c>
      <c r="L324" s="138" t="s">
        <v>104</v>
      </c>
      <c r="M324" s="138">
        <v>5</v>
      </c>
      <c r="N324" s="138"/>
      <c r="O324" s="139" t="s">
        <v>1801</v>
      </c>
      <c r="P324" s="138"/>
      <c r="Q324" s="138"/>
      <c r="R324" s="138">
        <v>1078851509139570</v>
      </c>
      <c r="S324" s="138"/>
      <c r="T324" s="138" t="s">
        <v>1260</v>
      </c>
      <c r="U324" s="138">
        <v>1</v>
      </c>
      <c r="V324" s="138" t="s">
        <v>94</v>
      </c>
      <c r="W324" s="139">
        <v>43035</v>
      </c>
      <c r="X324" s="142" t="s">
        <v>2127</v>
      </c>
      <c r="Y324" s="140">
        <v>89</v>
      </c>
      <c r="Z324" s="138" t="s">
        <v>1261</v>
      </c>
      <c r="AA324" s="138"/>
      <c r="AB324" s="138"/>
      <c r="AC324" s="138"/>
      <c r="AD324" s="138"/>
      <c r="AE324" s="138"/>
      <c r="AF324" s="138"/>
      <c r="AG324" s="138"/>
      <c r="AH324" s="138"/>
      <c r="AI324" s="138"/>
      <c r="AJ324" s="141"/>
      <c r="AK324" s="44"/>
      <c r="AL324" s="44"/>
    </row>
    <row r="325" spans="2:38" customFormat="1" x14ac:dyDescent="0.25">
      <c r="B325" s="137">
        <v>84071</v>
      </c>
      <c r="C325" s="138">
        <v>58463</v>
      </c>
      <c r="D325" s="139">
        <v>43025</v>
      </c>
      <c r="E325" s="139">
        <v>43033</v>
      </c>
      <c r="F325" s="138" t="s">
        <v>1313</v>
      </c>
      <c r="G325" s="138" t="s">
        <v>1285</v>
      </c>
      <c r="H325" s="138">
        <v>4186986</v>
      </c>
      <c r="I325" s="138"/>
      <c r="J325" s="138">
        <v>3006563294</v>
      </c>
      <c r="K325" s="138" t="s">
        <v>1247</v>
      </c>
      <c r="L325" s="138" t="s">
        <v>1239</v>
      </c>
      <c r="M325" s="138">
        <v>5</v>
      </c>
      <c r="N325" s="138">
        <v>1114281509139820</v>
      </c>
      <c r="O325" s="139" t="s">
        <v>1801</v>
      </c>
      <c r="P325" s="138" t="s">
        <v>79</v>
      </c>
      <c r="Q325" s="138"/>
      <c r="R325" s="138">
        <v>1094201509139680</v>
      </c>
      <c r="S325" s="138"/>
      <c r="T325" s="138" t="s">
        <v>1260</v>
      </c>
      <c r="U325" s="138">
        <v>1</v>
      </c>
      <c r="V325" s="138" t="s">
        <v>86</v>
      </c>
      <c r="W325" s="139">
        <v>43035</v>
      </c>
      <c r="X325" s="142" t="s">
        <v>2128</v>
      </c>
      <c r="Y325" s="140">
        <v>312</v>
      </c>
      <c r="Z325" s="138" t="s">
        <v>1261</v>
      </c>
      <c r="AA325" s="138" t="s">
        <v>935</v>
      </c>
      <c r="AB325" s="138"/>
      <c r="AC325" s="138" t="s">
        <v>79</v>
      </c>
      <c r="AD325" s="138"/>
      <c r="AE325" s="138" t="s">
        <v>935</v>
      </c>
      <c r="AF325" s="138"/>
      <c r="AG325" s="138" t="s">
        <v>937</v>
      </c>
      <c r="AH325" s="138"/>
      <c r="AI325" s="138" t="s">
        <v>2320</v>
      </c>
      <c r="AJ325" s="141"/>
      <c r="AK325" s="44"/>
      <c r="AL325" s="44"/>
    </row>
    <row r="326" spans="2:38" customFormat="1" x14ac:dyDescent="0.25">
      <c r="B326" s="137">
        <v>84072</v>
      </c>
      <c r="C326" s="138">
        <v>58466</v>
      </c>
      <c r="D326" s="139">
        <v>43025</v>
      </c>
      <c r="E326" s="139">
        <v>43029</v>
      </c>
      <c r="F326" s="138" t="s">
        <v>1313</v>
      </c>
      <c r="G326" s="138" t="s">
        <v>1604</v>
      </c>
      <c r="H326" s="138">
        <v>5731571</v>
      </c>
      <c r="I326" s="138"/>
      <c r="J326" s="138"/>
      <c r="K326" s="138" t="s">
        <v>1247</v>
      </c>
      <c r="L326" s="138" t="s">
        <v>101</v>
      </c>
      <c r="M326" s="138">
        <v>9</v>
      </c>
      <c r="N326" s="138"/>
      <c r="O326" s="139" t="s">
        <v>1801</v>
      </c>
      <c r="P326" s="138" t="s">
        <v>79</v>
      </c>
      <c r="Q326" s="138"/>
      <c r="R326" s="138">
        <v>1137001509139980</v>
      </c>
      <c r="S326" s="138"/>
      <c r="T326" s="138" t="s">
        <v>1260</v>
      </c>
      <c r="U326" s="138">
        <v>1</v>
      </c>
      <c r="V326" s="138" t="s">
        <v>86</v>
      </c>
      <c r="W326" s="139">
        <v>43035</v>
      </c>
      <c r="X326" s="142" t="s">
        <v>2129</v>
      </c>
      <c r="Y326" s="140">
        <v>88</v>
      </c>
      <c r="Z326" s="138" t="s">
        <v>1261</v>
      </c>
      <c r="AA326" s="138" t="s">
        <v>937</v>
      </c>
      <c r="AB326" s="138"/>
      <c r="AC326" s="138" t="s">
        <v>79</v>
      </c>
      <c r="AD326" s="138"/>
      <c r="AE326" s="138" t="s">
        <v>937</v>
      </c>
      <c r="AF326" s="138"/>
      <c r="AG326" s="138" t="s">
        <v>937</v>
      </c>
      <c r="AH326" s="138"/>
      <c r="AI326" s="138"/>
      <c r="AJ326" s="141"/>
      <c r="AK326" s="44"/>
      <c r="AL326" s="44"/>
    </row>
    <row r="327" spans="2:38" customFormat="1" x14ac:dyDescent="0.25">
      <c r="B327" s="137">
        <v>84073</v>
      </c>
      <c r="C327" s="138">
        <v>58469</v>
      </c>
      <c r="D327" s="139">
        <v>43025</v>
      </c>
      <c r="E327" s="139">
        <v>43029</v>
      </c>
      <c r="F327" s="138" t="s">
        <v>1313</v>
      </c>
      <c r="G327" s="138" t="s">
        <v>1605</v>
      </c>
      <c r="H327" s="138">
        <v>4443482</v>
      </c>
      <c r="I327" s="138">
        <v>104</v>
      </c>
      <c r="J327" s="138"/>
      <c r="K327" s="138" t="s">
        <v>1247</v>
      </c>
      <c r="L327" s="138" t="s">
        <v>101</v>
      </c>
      <c r="M327" s="138">
        <v>6</v>
      </c>
      <c r="N327" s="138"/>
      <c r="O327" s="139" t="s">
        <v>1801</v>
      </c>
      <c r="P327" s="138" t="s">
        <v>79</v>
      </c>
      <c r="Q327" s="138"/>
      <c r="R327" s="138">
        <v>1151601509140070</v>
      </c>
      <c r="S327" s="138"/>
      <c r="T327" s="138" t="s">
        <v>1260</v>
      </c>
      <c r="U327" s="138">
        <v>1</v>
      </c>
      <c r="V327" s="138" t="s">
        <v>86</v>
      </c>
      <c r="W327" s="139">
        <v>43035</v>
      </c>
      <c r="X327" s="142" t="s">
        <v>2130</v>
      </c>
      <c r="Y327" s="140">
        <v>294</v>
      </c>
      <c r="Z327" s="138" t="s">
        <v>1261</v>
      </c>
      <c r="AA327" s="138" t="s">
        <v>937</v>
      </c>
      <c r="AB327" s="138"/>
      <c r="AC327" s="138" t="s">
        <v>79</v>
      </c>
      <c r="AD327" s="138"/>
      <c r="AE327" s="138" t="s">
        <v>937</v>
      </c>
      <c r="AF327" s="138"/>
      <c r="AG327" s="138" t="s">
        <v>937</v>
      </c>
      <c r="AH327" s="138"/>
      <c r="AI327" s="138" t="s">
        <v>2321</v>
      </c>
      <c r="AJ327" s="141"/>
      <c r="AK327" s="44"/>
      <c r="AL327" s="44"/>
    </row>
    <row r="328" spans="2:38" customFormat="1" x14ac:dyDescent="0.25">
      <c r="B328" s="137">
        <v>84074</v>
      </c>
      <c r="C328" s="138">
        <v>58474</v>
      </c>
      <c r="D328" s="139">
        <v>43025</v>
      </c>
      <c r="E328" s="139">
        <v>43033</v>
      </c>
      <c r="F328" s="138">
        <v>70058476</v>
      </c>
      <c r="G328" s="138" t="s">
        <v>1606</v>
      </c>
      <c r="H328" s="138">
        <v>4762011</v>
      </c>
      <c r="I328" s="138"/>
      <c r="J328" s="138"/>
      <c r="K328" s="138" t="s">
        <v>1247</v>
      </c>
      <c r="L328" s="138" t="s">
        <v>101</v>
      </c>
      <c r="M328" s="138">
        <v>2</v>
      </c>
      <c r="N328" s="138"/>
      <c r="O328" s="139" t="s">
        <v>1801</v>
      </c>
      <c r="P328" s="138"/>
      <c r="Q328" s="138"/>
      <c r="R328" s="138">
        <v>1039711509140370</v>
      </c>
      <c r="S328" s="138"/>
      <c r="T328" s="138" t="s">
        <v>1260</v>
      </c>
      <c r="U328" s="138">
        <v>1</v>
      </c>
      <c r="V328" s="138" t="s">
        <v>59</v>
      </c>
      <c r="W328" s="139">
        <v>43035</v>
      </c>
      <c r="X328" s="142" t="s">
        <v>2131</v>
      </c>
      <c r="Y328" s="140">
        <v>93</v>
      </c>
      <c r="Z328" s="138" t="s">
        <v>1261</v>
      </c>
      <c r="AA328" s="138"/>
      <c r="AB328" s="138"/>
      <c r="AC328" s="138"/>
      <c r="AD328" s="138"/>
      <c r="AE328" s="138"/>
      <c r="AF328" s="138"/>
      <c r="AG328" s="138"/>
      <c r="AH328" s="138"/>
      <c r="AI328" s="138"/>
      <c r="AJ328" s="141"/>
      <c r="AK328" s="44"/>
      <c r="AL328" s="44"/>
    </row>
    <row r="329" spans="2:38" customFormat="1" x14ac:dyDescent="0.25">
      <c r="B329" s="137">
        <v>84075</v>
      </c>
      <c r="C329" s="138">
        <v>58485</v>
      </c>
      <c r="D329" s="139">
        <v>43026</v>
      </c>
      <c r="E329" s="139">
        <v>43033</v>
      </c>
      <c r="F329" s="138" t="s">
        <v>1313</v>
      </c>
      <c r="G329" s="138" t="s">
        <v>1279</v>
      </c>
      <c r="H329" s="138">
        <v>3172417</v>
      </c>
      <c r="I329" s="138"/>
      <c r="J329" s="138"/>
      <c r="K329" s="138" t="s">
        <v>1247</v>
      </c>
      <c r="L329" s="138" t="s">
        <v>1239</v>
      </c>
      <c r="M329" s="138">
        <v>5</v>
      </c>
      <c r="N329" s="138"/>
      <c r="O329" s="139" t="s">
        <v>1801</v>
      </c>
      <c r="P329" s="138"/>
      <c r="Q329" s="138"/>
      <c r="R329" s="138">
        <v>1053951509140470</v>
      </c>
      <c r="S329" s="138"/>
      <c r="T329" s="138" t="s">
        <v>1260</v>
      </c>
      <c r="U329" s="138">
        <v>1</v>
      </c>
      <c r="V329" s="138" t="s">
        <v>59</v>
      </c>
      <c r="W329" s="139">
        <v>43035</v>
      </c>
      <c r="X329" s="142" t="s">
        <v>2132</v>
      </c>
      <c r="Y329" s="140">
        <v>40</v>
      </c>
      <c r="Z329" s="138" t="s">
        <v>1261</v>
      </c>
      <c r="AA329" s="138"/>
      <c r="AB329" s="138"/>
      <c r="AC329" s="138"/>
      <c r="AD329" s="138"/>
      <c r="AE329" s="138"/>
      <c r="AF329" s="138"/>
      <c r="AG329" s="138"/>
      <c r="AH329" s="138"/>
      <c r="AI329" s="138"/>
      <c r="AJ329" s="141"/>
      <c r="AK329" s="44"/>
      <c r="AL329" s="44"/>
    </row>
    <row r="330" spans="2:38" customFormat="1" x14ac:dyDescent="0.25">
      <c r="B330" s="137">
        <v>84076</v>
      </c>
      <c r="C330" s="138">
        <v>58487</v>
      </c>
      <c r="D330" s="139">
        <v>43026</v>
      </c>
      <c r="E330" s="139">
        <v>43033</v>
      </c>
      <c r="F330" s="138" t="s">
        <v>1313</v>
      </c>
      <c r="G330" s="138" t="s">
        <v>1607</v>
      </c>
      <c r="H330" s="138">
        <v>2323144</v>
      </c>
      <c r="I330" s="138"/>
      <c r="J330" s="138"/>
      <c r="K330" s="138" t="s">
        <v>1247</v>
      </c>
      <c r="L330" s="138" t="s">
        <v>1239</v>
      </c>
      <c r="M330" s="138">
        <v>5</v>
      </c>
      <c r="N330" s="138"/>
      <c r="O330" s="139" t="s">
        <v>1801</v>
      </c>
      <c r="P330" s="138" t="s">
        <v>79</v>
      </c>
      <c r="Q330" s="138"/>
      <c r="R330" s="138">
        <v>1059711509140510</v>
      </c>
      <c r="S330" s="138"/>
      <c r="T330" s="138" t="s">
        <v>1260</v>
      </c>
      <c r="U330" s="138">
        <v>1</v>
      </c>
      <c r="V330" s="138" t="s">
        <v>86</v>
      </c>
      <c r="W330" s="139">
        <v>43035</v>
      </c>
      <c r="X330" s="142" t="s">
        <v>2133</v>
      </c>
      <c r="Y330" s="140">
        <v>542</v>
      </c>
      <c r="Z330" s="138" t="s">
        <v>1261</v>
      </c>
      <c r="AA330" s="138" t="s">
        <v>935</v>
      </c>
      <c r="AB330" s="138"/>
      <c r="AC330" s="138" t="s">
        <v>79</v>
      </c>
      <c r="AD330" s="138"/>
      <c r="AE330" s="138" t="s">
        <v>937</v>
      </c>
      <c r="AF330" s="138"/>
      <c r="AG330" s="138" t="s">
        <v>937</v>
      </c>
      <c r="AH330" s="138"/>
      <c r="AI330" s="138" t="s">
        <v>2322</v>
      </c>
      <c r="AJ330" s="141"/>
      <c r="AK330" s="44"/>
      <c r="AL330" s="44"/>
    </row>
    <row r="331" spans="2:38" customFormat="1" x14ac:dyDescent="0.25">
      <c r="B331" s="137">
        <v>84077</v>
      </c>
      <c r="C331" s="138">
        <v>58491</v>
      </c>
      <c r="D331" s="139">
        <v>43026</v>
      </c>
      <c r="E331" s="139">
        <v>43033</v>
      </c>
      <c r="F331" s="138">
        <v>43725530</v>
      </c>
      <c r="G331" s="138" t="s">
        <v>1608</v>
      </c>
      <c r="H331" s="138">
        <v>5057261</v>
      </c>
      <c r="I331" s="138">
        <v>3162559298</v>
      </c>
      <c r="J331" s="138"/>
      <c r="K331" s="138" t="s">
        <v>1247</v>
      </c>
      <c r="L331" s="138" t="s">
        <v>102</v>
      </c>
      <c r="M331" s="138">
        <v>5</v>
      </c>
      <c r="N331" s="138"/>
      <c r="O331" s="139" t="s">
        <v>1801</v>
      </c>
      <c r="P331" s="138" t="s">
        <v>80</v>
      </c>
      <c r="Q331" s="138" t="s">
        <v>1809</v>
      </c>
      <c r="R331" s="138">
        <v>1140961509141060</v>
      </c>
      <c r="S331" s="138"/>
      <c r="T331" s="138" t="s">
        <v>1260</v>
      </c>
      <c r="U331" s="138">
        <v>1</v>
      </c>
      <c r="V331" s="138" t="s">
        <v>90</v>
      </c>
      <c r="W331" s="139">
        <v>43035</v>
      </c>
      <c r="X331" s="142" t="s">
        <v>2134</v>
      </c>
      <c r="Y331" s="140">
        <v>153</v>
      </c>
      <c r="Z331" s="138" t="s">
        <v>1261</v>
      </c>
      <c r="AA331" s="138"/>
      <c r="AB331" s="138"/>
      <c r="AC331" s="138"/>
      <c r="AD331" s="138"/>
      <c r="AE331" s="138"/>
      <c r="AF331" s="138"/>
      <c r="AG331" s="138"/>
      <c r="AH331" s="138"/>
      <c r="AI331" s="138"/>
      <c r="AJ331" s="141"/>
      <c r="AK331" s="44"/>
      <c r="AL331" s="44"/>
    </row>
    <row r="332" spans="2:38" customFormat="1" x14ac:dyDescent="0.25">
      <c r="B332" s="137">
        <v>84078</v>
      </c>
      <c r="C332" s="138">
        <v>58509</v>
      </c>
      <c r="D332" s="139">
        <v>43026</v>
      </c>
      <c r="E332" s="139">
        <v>43028</v>
      </c>
      <c r="F332" s="138">
        <v>33206527</v>
      </c>
      <c r="G332" s="138" t="s">
        <v>1609</v>
      </c>
      <c r="H332" s="138">
        <v>2269860</v>
      </c>
      <c r="I332" s="138">
        <v>3122167286</v>
      </c>
      <c r="J332" s="138"/>
      <c r="K332" s="138" t="s">
        <v>1247</v>
      </c>
      <c r="L332" s="138" t="s">
        <v>102</v>
      </c>
      <c r="M332" s="138">
        <v>3</v>
      </c>
      <c r="N332" s="138"/>
      <c r="O332" s="139" t="s">
        <v>1801</v>
      </c>
      <c r="P332" s="138" t="s">
        <v>80</v>
      </c>
      <c r="Q332" s="138" t="s">
        <v>1810</v>
      </c>
      <c r="R332" s="138">
        <v>1008851509141210</v>
      </c>
      <c r="S332" s="138"/>
      <c r="T332" s="138" t="s">
        <v>1260</v>
      </c>
      <c r="U332" s="138">
        <v>1</v>
      </c>
      <c r="V332" s="138" t="s">
        <v>90</v>
      </c>
      <c r="W332" s="139">
        <v>43035</v>
      </c>
      <c r="X332" s="142" t="s">
        <v>2135</v>
      </c>
      <c r="Y332" s="140">
        <v>157</v>
      </c>
      <c r="Z332" s="138" t="s">
        <v>1261</v>
      </c>
      <c r="AA332" s="138"/>
      <c r="AB332" s="138"/>
      <c r="AC332" s="138"/>
      <c r="AD332" s="138"/>
      <c r="AE332" s="138"/>
      <c r="AF332" s="138"/>
      <c r="AG332" s="138"/>
      <c r="AH332" s="138"/>
      <c r="AI332" s="138"/>
      <c r="AJ332" s="141"/>
      <c r="AK332" s="44"/>
      <c r="AL332" s="44"/>
    </row>
    <row r="333" spans="2:38" customFormat="1" x14ac:dyDescent="0.25">
      <c r="B333" s="137">
        <v>84079</v>
      </c>
      <c r="C333" s="138">
        <v>58516</v>
      </c>
      <c r="D333" s="139">
        <v>43026</v>
      </c>
      <c r="E333" s="139">
        <v>43033</v>
      </c>
      <c r="F333" s="138">
        <v>32491945</v>
      </c>
      <c r="G333" s="138" t="s">
        <v>1610</v>
      </c>
      <c r="H333" s="138">
        <v>3133138</v>
      </c>
      <c r="I333" s="138"/>
      <c r="J333" s="138"/>
      <c r="K333" s="138" t="s">
        <v>1247</v>
      </c>
      <c r="L333" s="138" t="s">
        <v>102</v>
      </c>
      <c r="M333" s="138">
        <v>5</v>
      </c>
      <c r="N333" s="138"/>
      <c r="O333" s="139" t="s">
        <v>1801</v>
      </c>
      <c r="P333" s="138"/>
      <c r="Q333" s="138"/>
      <c r="R333" s="138">
        <v>1034401509141370</v>
      </c>
      <c r="S333" s="138"/>
      <c r="T333" s="138" t="s">
        <v>1260</v>
      </c>
      <c r="U333" s="138">
        <v>1</v>
      </c>
      <c r="V333" s="138" t="s">
        <v>93</v>
      </c>
      <c r="W333" s="139">
        <v>43035</v>
      </c>
      <c r="X333" s="142" t="s">
        <v>2136</v>
      </c>
      <c r="Y333" s="140">
        <v>91</v>
      </c>
      <c r="Z333" s="138" t="s">
        <v>1261</v>
      </c>
      <c r="AA333" s="138"/>
      <c r="AB333" s="138"/>
      <c r="AC333" s="138"/>
      <c r="AD333" s="138"/>
      <c r="AE333" s="138"/>
      <c r="AF333" s="138"/>
      <c r="AG333" s="138"/>
      <c r="AH333" s="138"/>
      <c r="AI333" s="138"/>
      <c r="AJ333" s="141"/>
      <c r="AK333" s="44"/>
      <c r="AL333" s="44"/>
    </row>
    <row r="334" spans="2:38" customFormat="1" x14ac:dyDescent="0.25">
      <c r="B334" s="137">
        <v>84080</v>
      </c>
      <c r="C334" s="138">
        <v>58527</v>
      </c>
      <c r="D334" s="139">
        <v>43026</v>
      </c>
      <c r="E334" s="139">
        <v>43029</v>
      </c>
      <c r="F334" s="138">
        <v>72275324</v>
      </c>
      <c r="G334" s="138" t="s">
        <v>1611</v>
      </c>
      <c r="H334" s="138">
        <v>4233237</v>
      </c>
      <c r="I334" s="138"/>
      <c r="J334" s="138"/>
      <c r="K334" s="138" t="s">
        <v>1247</v>
      </c>
      <c r="L334" s="138" t="s">
        <v>102</v>
      </c>
      <c r="M334" s="138">
        <v>3</v>
      </c>
      <c r="N334" s="138" t="s">
        <v>1786</v>
      </c>
      <c r="O334" s="139" t="s">
        <v>1801</v>
      </c>
      <c r="P334" s="138"/>
      <c r="Q334" s="138"/>
      <c r="R334" s="138">
        <v>1045471509141460</v>
      </c>
      <c r="S334" s="138"/>
      <c r="T334" s="138" t="s">
        <v>1260</v>
      </c>
      <c r="U334" s="138">
        <v>1</v>
      </c>
      <c r="V334" s="138" t="s">
        <v>90</v>
      </c>
      <c r="W334" s="139">
        <v>43035</v>
      </c>
      <c r="X334" s="142" t="s">
        <v>2137</v>
      </c>
      <c r="Y334" s="140">
        <v>127</v>
      </c>
      <c r="Z334" s="138" t="s">
        <v>1261</v>
      </c>
      <c r="AA334" s="138"/>
      <c r="AB334" s="138"/>
      <c r="AC334" s="138"/>
      <c r="AD334" s="138"/>
      <c r="AE334" s="138"/>
      <c r="AF334" s="138"/>
      <c r="AG334" s="138"/>
      <c r="AH334" s="138"/>
      <c r="AI334" s="138"/>
      <c r="AJ334" s="141"/>
      <c r="AK334" s="44"/>
      <c r="AL334" s="44"/>
    </row>
    <row r="335" spans="2:38" customFormat="1" x14ac:dyDescent="0.25">
      <c r="B335" s="137">
        <v>84082</v>
      </c>
      <c r="C335" s="138">
        <v>58533</v>
      </c>
      <c r="D335" s="139">
        <v>43026</v>
      </c>
      <c r="E335" s="139">
        <v>43033</v>
      </c>
      <c r="F335" s="138" t="s">
        <v>1313</v>
      </c>
      <c r="G335" s="138" t="s">
        <v>1612</v>
      </c>
      <c r="H335" s="138">
        <v>4187061</v>
      </c>
      <c r="I335" s="138">
        <v>3212095664</v>
      </c>
      <c r="J335" s="138"/>
      <c r="K335" s="138" t="s">
        <v>1247</v>
      </c>
      <c r="L335" s="138" t="s">
        <v>105</v>
      </c>
      <c r="M335" s="138">
        <v>5</v>
      </c>
      <c r="N335" s="138"/>
      <c r="O335" s="139" t="s">
        <v>1801</v>
      </c>
      <c r="P335" s="138" t="s">
        <v>79</v>
      </c>
      <c r="Q335" s="138"/>
      <c r="R335" s="138">
        <v>1122551509372010</v>
      </c>
      <c r="S335" s="138"/>
      <c r="T335" s="138" t="s">
        <v>1260</v>
      </c>
      <c r="U335" s="138">
        <v>1</v>
      </c>
      <c r="V335" s="138" t="s">
        <v>86</v>
      </c>
      <c r="W335" s="139">
        <v>43038</v>
      </c>
      <c r="X335" s="142" t="s">
        <v>2138</v>
      </c>
      <c r="Y335" s="140">
        <v>211</v>
      </c>
      <c r="Z335" s="138" t="s">
        <v>1261</v>
      </c>
      <c r="AA335" s="138" t="s">
        <v>935</v>
      </c>
      <c r="AB335" s="138"/>
      <c r="AC335" s="138" t="s">
        <v>79</v>
      </c>
      <c r="AD335" s="138"/>
      <c r="AE335" s="138" t="s">
        <v>935</v>
      </c>
      <c r="AF335" s="138"/>
      <c r="AG335" s="138" t="s">
        <v>935</v>
      </c>
      <c r="AH335" s="138"/>
      <c r="AI335" s="138"/>
      <c r="AJ335" s="141"/>
      <c r="AK335" s="44"/>
      <c r="AL335" s="44"/>
    </row>
    <row r="336" spans="2:38" customFormat="1" x14ac:dyDescent="0.25">
      <c r="B336" s="137">
        <v>84083</v>
      </c>
      <c r="C336" s="138">
        <v>58535</v>
      </c>
      <c r="D336" s="139">
        <v>43026</v>
      </c>
      <c r="E336" s="139">
        <v>43033</v>
      </c>
      <c r="F336" s="138" t="s">
        <v>1313</v>
      </c>
      <c r="G336" s="138" t="s">
        <v>1613</v>
      </c>
      <c r="H336" s="138">
        <v>4938888</v>
      </c>
      <c r="I336" s="138">
        <v>1307</v>
      </c>
      <c r="J336" s="138"/>
      <c r="K336" s="138" t="s">
        <v>1247</v>
      </c>
      <c r="L336" s="138" t="s">
        <v>101</v>
      </c>
      <c r="M336" s="138">
        <v>4</v>
      </c>
      <c r="N336" s="138"/>
      <c r="O336" s="139" t="s">
        <v>1801</v>
      </c>
      <c r="P336" s="138"/>
      <c r="Q336" s="138"/>
      <c r="R336" s="138">
        <v>1143961509372130</v>
      </c>
      <c r="S336" s="138"/>
      <c r="T336" s="138" t="s">
        <v>1260</v>
      </c>
      <c r="U336" s="138">
        <v>1</v>
      </c>
      <c r="V336" s="138" t="s">
        <v>61</v>
      </c>
      <c r="W336" s="139">
        <v>43038</v>
      </c>
      <c r="X336" s="142" t="s">
        <v>2139</v>
      </c>
      <c r="Y336" s="140">
        <v>34</v>
      </c>
      <c r="Z336" s="138" t="s">
        <v>1261</v>
      </c>
      <c r="AA336" s="138"/>
      <c r="AB336" s="138"/>
      <c r="AC336" s="138"/>
      <c r="AD336" s="138"/>
      <c r="AE336" s="138"/>
      <c r="AF336" s="138"/>
      <c r="AG336" s="138"/>
      <c r="AH336" s="138"/>
      <c r="AI336" s="138"/>
      <c r="AJ336" s="141"/>
      <c r="AK336" s="44"/>
      <c r="AL336" s="44"/>
    </row>
    <row r="337" spans="2:38" customFormat="1" x14ac:dyDescent="0.25">
      <c r="B337" s="137">
        <v>84084</v>
      </c>
      <c r="C337" s="138">
        <v>58538</v>
      </c>
      <c r="D337" s="139">
        <v>43026</v>
      </c>
      <c r="E337" s="139">
        <v>43031</v>
      </c>
      <c r="F337" s="138" t="s">
        <v>1313</v>
      </c>
      <c r="G337" s="138" t="s">
        <v>1614</v>
      </c>
      <c r="H337" s="138">
        <v>5048658</v>
      </c>
      <c r="I337" s="138"/>
      <c r="J337" s="138"/>
      <c r="K337" s="138" t="s">
        <v>1247</v>
      </c>
      <c r="L337" s="138" t="s">
        <v>102</v>
      </c>
      <c r="M337" s="138">
        <v>1</v>
      </c>
      <c r="N337" s="138" t="s">
        <v>1307</v>
      </c>
      <c r="O337" s="139" t="s">
        <v>1801</v>
      </c>
      <c r="P337" s="138"/>
      <c r="Q337" s="138"/>
      <c r="R337" s="138">
        <v>1151321509372170</v>
      </c>
      <c r="S337" s="138"/>
      <c r="T337" s="138" t="s">
        <v>1260</v>
      </c>
      <c r="U337" s="138">
        <v>1</v>
      </c>
      <c r="V337" s="138" t="s">
        <v>93</v>
      </c>
      <c r="W337" s="139">
        <v>43038</v>
      </c>
      <c r="X337" s="142" t="s">
        <v>2140</v>
      </c>
      <c r="Y337" s="140">
        <v>120</v>
      </c>
      <c r="Z337" s="138" t="s">
        <v>1261</v>
      </c>
      <c r="AA337" s="138"/>
      <c r="AB337" s="138"/>
      <c r="AC337" s="138"/>
      <c r="AD337" s="138"/>
      <c r="AE337" s="138"/>
      <c r="AF337" s="138"/>
      <c r="AG337" s="138"/>
      <c r="AH337" s="138"/>
      <c r="AI337" s="138"/>
      <c r="AJ337" s="141"/>
      <c r="AK337" s="44"/>
      <c r="AL337" s="44"/>
    </row>
    <row r="338" spans="2:38" customFormat="1" x14ac:dyDescent="0.25">
      <c r="B338" s="137">
        <v>84085</v>
      </c>
      <c r="C338" s="138">
        <v>58540</v>
      </c>
      <c r="D338" s="139">
        <v>43026</v>
      </c>
      <c r="E338" s="139">
        <v>43033</v>
      </c>
      <c r="F338" s="138">
        <v>43865408</v>
      </c>
      <c r="G338" s="138" t="s">
        <v>1615</v>
      </c>
      <c r="H338" s="138">
        <v>5835144</v>
      </c>
      <c r="I338" s="138"/>
      <c r="J338" s="138"/>
      <c r="K338" s="138" t="s">
        <v>1247</v>
      </c>
      <c r="L338" s="138" t="s">
        <v>104</v>
      </c>
      <c r="M338" s="138">
        <v>5</v>
      </c>
      <c r="N338" s="138"/>
      <c r="O338" s="139" t="s">
        <v>1801</v>
      </c>
      <c r="P338" s="138"/>
      <c r="Q338" s="138"/>
      <c r="R338" s="138">
        <v>1019451509372290</v>
      </c>
      <c r="S338" s="138"/>
      <c r="T338" s="138" t="s">
        <v>1260</v>
      </c>
      <c r="U338" s="138">
        <v>1</v>
      </c>
      <c r="V338" s="138" t="s">
        <v>93</v>
      </c>
      <c r="W338" s="139">
        <v>43038</v>
      </c>
      <c r="X338" s="142" t="s">
        <v>2141</v>
      </c>
      <c r="Y338" s="140">
        <v>69</v>
      </c>
      <c r="Z338" s="138" t="s">
        <v>1261</v>
      </c>
      <c r="AA338" s="138"/>
      <c r="AB338" s="138"/>
      <c r="AC338" s="138"/>
      <c r="AD338" s="138"/>
      <c r="AE338" s="138"/>
      <c r="AF338" s="138"/>
      <c r="AG338" s="138"/>
      <c r="AH338" s="138"/>
      <c r="AI338" s="138"/>
      <c r="AJ338" s="141"/>
      <c r="AK338" s="44"/>
      <c r="AL338" s="44"/>
    </row>
    <row r="339" spans="2:38" customFormat="1" x14ac:dyDescent="0.25">
      <c r="B339" s="137">
        <v>84086</v>
      </c>
      <c r="C339" s="138">
        <v>58541</v>
      </c>
      <c r="D339" s="139">
        <v>43026</v>
      </c>
      <c r="E339" s="139">
        <v>43033</v>
      </c>
      <c r="F339" s="138">
        <v>32443548</v>
      </c>
      <c r="G339" s="138" t="s">
        <v>1616</v>
      </c>
      <c r="H339" s="138">
        <v>2538212</v>
      </c>
      <c r="I339" s="138"/>
      <c r="J339" s="138"/>
      <c r="K339" s="138" t="s">
        <v>1247</v>
      </c>
      <c r="L339" s="138" t="s">
        <v>104</v>
      </c>
      <c r="M339" s="138">
        <v>4</v>
      </c>
      <c r="N339" s="138"/>
      <c r="O339" s="139" t="s">
        <v>1801</v>
      </c>
      <c r="P339" s="138" t="s">
        <v>79</v>
      </c>
      <c r="Q339" s="138"/>
      <c r="R339" s="138">
        <v>1030501509372360</v>
      </c>
      <c r="S339" s="138"/>
      <c r="T339" s="138" t="s">
        <v>1260</v>
      </c>
      <c r="U339" s="138">
        <v>1</v>
      </c>
      <c r="V339" s="138" t="s">
        <v>86</v>
      </c>
      <c r="W339" s="139">
        <v>43038</v>
      </c>
      <c r="X339" s="142" t="s">
        <v>2142</v>
      </c>
      <c r="Y339" s="140">
        <v>254</v>
      </c>
      <c r="Z339" s="138" t="s">
        <v>1261</v>
      </c>
      <c r="AA339" s="138" t="s">
        <v>935</v>
      </c>
      <c r="AB339" s="138"/>
      <c r="AC339" s="138" t="s">
        <v>79</v>
      </c>
      <c r="AD339" s="138"/>
      <c r="AE339" s="138" t="s">
        <v>935</v>
      </c>
      <c r="AF339" s="138"/>
      <c r="AG339" s="138" t="s">
        <v>935</v>
      </c>
      <c r="AH339" s="138"/>
      <c r="AI339" s="138" t="s">
        <v>2323</v>
      </c>
      <c r="AJ339" s="141"/>
      <c r="AK339" s="44"/>
      <c r="AL339" s="44"/>
    </row>
    <row r="340" spans="2:38" customFormat="1" x14ac:dyDescent="0.25">
      <c r="B340" s="137">
        <v>84087</v>
      </c>
      <c r="C340" s="138">
        <v>58542</v>
      </c>
      <c r="D340" s="139">
        <v>43026</v>
      </c>
      <c r="E340" s="139">
        <v>43033</v>
      </c>
      <c r="F340" s="138">
        <v>42865914</v>
      </c>
      <c r="G340" s="138" t="s">
        <v>1617</v>
      </c>
      <c r="H340" s="138">
        <v>3170942</v>
      </c>
      <c r="I340" s="138"/>
      <c r="J340" s="138"/>
      <c r="K340" s="138" t="s">
        <v>1247</v>
      </c>
      <c r="L340" s="138" t="s">
        <v>102</v>
      </c>
      <c r="M340" s="138">
        <v>5</v>
      </c>
      <c r="N340" s="138"/>
      <c r="O340" s="139" t="s">
        <v>1801</v>
      </c>
      <c r="P340" s="138"/>
      <c r="Q340" s="138"/>
      <c r="R340" s="138">
        <v>1077131509372620</v>
      </c>
      <c r="S340" s="138"/>
      <c r="T340" s="138" t="s">
        <v>1260</v>
      </c>
      <c r="U340" s="138">
        <v>1</v>
      </c>
      <c r="V340" s="138" t="s">
        <v>93</v>
      </c>
      <c r="W340" s="139">
        <v>43038</v>
      </c>
      <c r="X340" s="142" t="s">
        <v>2143</v>
      </c>
      <c r="Y340" s="140">
        <v>93</v>
      </c>
      <c r="Z340" s="138" t="s">
        <v>1261</v>
      </c>
      <c r="AA340" s="138"/>
      <c r="AB340" s="138"/>
      <c r="AC340" s="138"/>
      <c r="AD340" s="138"/>
      <c r="AE340" s="138"/>
      <c r="AF340" s="138"/>
      <c r="AG340" s="138"/>
      <c r="AH340" s="138"/>
      <c r="AI340" s="138"/>
      <c r="AJ340" s="141"/>
      <c r="AK340" s="44"/>
      <c r="AL340" s="44"/>
    </row>
    <row r="341" spans="2:38" customFormat="1" x14ac:dyDescent="0.25">
      <c r="B341" s="137">
        <v>84088</v>
      </c>
      <c r="C341" s="138">
        <v>58543</v>
      </c>
      <c r="D341" s="139">
        <v>43026</v>
      </c>
      <c r="E341" s="139">
        <v>43033</v>
      </c>
      <c r="F341" s="138" t="s">
        <v>1313</v>
      </c>
      <c r="G341" s="138" t="s">
        <v>1618</v>
      </c>
      <c r="H341" s="138">
        <v>4301000</v>
      </c>
      <c r="I341" s="138">
        <v>151</v>
      </c>
      <c r="J341" s="138"/>
      <c r="K341" s="138" t="s">
        <v>1247</v>
      </c>
      <c r="L341" s="138" t="s">
        <v>102</v>
      </c>
      <c r="M341" s="138">
        <v>5</v>
      </c>
      <c r="N341" s="138"/>
      <c r="O341" s="139" t="s">
        <v>1801</v>
      </c>
      <c r="P341" s="138"/>
      <c r="Q341" s="138"/>
      <c r="R341" s="138">
        <v>1104831509372770</v>
      </c>
      <c r="S341" s="138"/>
      <c r="T341" s="138" t="s">
        <v>1260</v>
      </c>
      <c r="U341" s="138">
        <v>1</v>
      </c>
      <c r="V341" s="138" t="s">
        <v>93</v>
      </c>
      <c r="W341" s="139">
        <v>43038</v>
      </c>
      <c r="X341" s="142" t="s">
        <v>2144</v>
      </c>
      <c r="Y341" s="140">
        <v>154</v>
      </c>
      <c r="Z341" s="138" t="s">
        <v>1261</v>
      </c>
      <c r="AA341" s="138"/>
      <c r="AB341" s="138"/>
      <c r="AC341" s="138"/>
      <c r="AD341" s="138"/>
      <c r="AE341" s="138"/>
      <c r="AF341" s="138"/>
      <c r="AG341" s="138"/>
      <c r="AH341" s="138"/>
      <c r="AI341" s="138"/>
      <c r="AJ341" s="141"/>
      <c r="AK341" s="44"/>
      <c r="AL341" s="44"/>
    </row>
    <row r="342" spans="2:38" customFormat="1" x14ac:dyDescent="0.25">
      <c r="B342" s="137">
        <v>84089</v>
      </c>
      <c r="C342" s="138">
        <v>58544</v>
      </c>
      <c r="D342" s="139">
        <v>43026</v>
      </c>
      <c r="E342" s="139">
        <v>43033</v>
      </c>
      <c r="F342" s="138" t="s">
        <v>1313</v>
      </c>
      <c r="G342" s="138" t="s">
        <v>1619</v>
      </c>
      <c r="H342" s="138">
        <v>4911836</v>
      </c>
      <c r="I342" s="138"/>
      <c r="J342" s="138"/>
      <c r="K342" s="138" t="s">
        <v>1247</v>
      </c>
      <c r="L342" s="138" t="s">
        <v>102</v>
      </c>
      <c r="M342" s="138">
        <v>4</v>
      </c>
      <c r="N342" s="138"/>
      <c r="O342" s="139" t="s">
        <v>1801</v>
      </c>
      <c r="P342" s="138" t="s">
        <v>80</v>
      </c>
      <c r="Q342" s="138" t="s">
        <v>1811</v>
      </c>
      <c r="R342" s="138">
        <v>1122551509372870</v>
      </c>
      <c r="S342" s="138"/>
      <c r="T342" s="138" t="s">
        <v>1260</v>
      </c>
      <c r="U342" s="138">
        <v>1</v>
      </c>
      <c r="V342" s="138" t="s">
        <v>90</v>
      </c>
      <c r="W342" s="139">
        <v>43038</v>
      </c>
      <c r="X342" s="142" t="s">
        <v>2145</v>
      </c>
      <c r="Y342" s="140">
        <v>116</v>
      </c>
      <c r="Z342" s="138" t="s">
        <v>1261</v>
      </c>
      <c r="AA342" s="138"/>
      <c r="AB342" s="138"/>
      <c r="AC342" s="138"/>
      <c r="AD342" s="138"/>
      <c r="AE342" s="138"/>
      <c r="AF342" s="138"/>
      <c r="AG342" s="138"/>
      <c r="AH342" s="138"/>
      <c r="AI342" s="138"/>
      <c r="AJ342" s="141"/>
      <c r="AK342" s="44"/>
      <c r="AL342" s="44"/>
    </row>
    <row r="343" spans="2:38" customFormat="1" x14ac:dyDescent="0.25">
      <c r="B343" s="137">
        <v>84090</v>
      </c>
      <c r="C343" s="138">
        <v>58546</v>
      </c>
      <c r="D343" s="139">
        <v>43026</v>
      </c>
      <c r="E343" s="139">
        <v>43033</v>
      </c>
      <c r="F343" s="138">
        <v>70100341</v>
      </c>
      <c r="G343" s="138" t="s">
        <v>1620</v>
      </c>
      <c r="H343" s="138">
        <v>2644556</v>
      </c>
      <c r="I343" s="138">
        <v>3108947556</v>
      </c>
      <c r="J343" s="138"/>
      <c r="K343" s="138" t="s">
        <v>1247</v>
      </c>
      <c r="L343" s="138" t="s">
        <v>102</v>
      </c>
      <c r="M343" s="138">
        <v>4</v>
      </c>
      <c r="N343" s="138"/>
      <c r="O343" s="139" t="s">
        <v>1801</v>
      </c>
      <c r="P343" s="138" t="s">
        <v>79</v>
      </c>
      <c r="Q343" s="138"/>
      <c r="R343" s="138">
        <v>1143761509372990</v>
      </c>
      <c r="S343" s="138"/>
      <c r="T343" s="138" t="s">
        <v>1260</v>
      </c>
      <c r="U343" s="138">
        <v>1</v>
      </c>
      <c r="V343" s="138" t="s">
        <v>86</v>
      </c>
      <c r="W343" s="139">
        <v>43038</v>
      </c>
      <c r="X343" s="142" t="s">
        <v>2146</v>
      </c>
      <c r="Y343" s="140">
        <v>118</v>
      </c>
      <c r="Z343" s="138" t="s">
        <v>1261</v>
      </c>
      <c r="AA343" s="138" t="s">
        <v>937</v>
      </c>
      <c r="AB343" s="138"/>
      <c r="AC343" s="138" t="s">
        <v>79</v>
      </c>
      <c r="AD343" s="138"/>
      <c r="AE343" s="138" t="s">
        <v>935</v>
      </c>
      <c r="AF343" s="138"/>
      <c r="AG343" s="138" t="s">
        <v>935</v>
      </c>
      <c r="AH343" s="138"/>
      <c r="AI343" s="138"/>
      <c r="AJ343" s="141"/>
      <c r="AK343" s="44"/>
      <c r="AL343" s="44"/>
    </row>
    <row r="344" spans="2:38" customFormat="1" x14ac:dyDescent="0.25">
      <c r="B344" s="137">
        <v>84091</v>
      </c>
      <c r="C344" s="138">
        <v>58560</v>
      </c>
      <c r="D344" s="139">
        <v>43027</v>
      </c>
      <c r="E344" s="139">
        <v>43033</v>
      </c>
      <c r="F344" s="138">
        <v>43735072</v>
      </c>
      <c r="G344" s="138" t="s">
        <v>1621</v>
      </c>
      <c r="H344" s="138">
        <v>2868661</v>
      </c>
      <c r="I344" s="138">
        <v>3117947843</v>
      </c>
      <c r="J344" s="138"/>
      <c r="K344" s="138" t="s">
        <v>1247</v>
      </c>
      <c r="L344" s="138" t="s">
        <v>110</v>
      </c>
      <c r="M344" s="138">
        <v>9</v>
      </c>
      <c r="N344" s="138"/>
      <c r="O344" s="139" t="s">
        <v>1801</v>
      </c>
      <c r="P344" s="138" t="s">
        <v>79</v>
      </c>
      <c r="Q344" s="138"/>
      <c r="R344" s="138">
        <v>1015061509373130</v>
      </c>
      <c r="S344" s="138"/>
      <c r="T344" s="138" t="s">
        <v>1260</v>
      </c>
      <c r="U344" s="138">
        <v>1</v>
      </c>
      <c r="V344" s="138" t="s">
        <v>86</v>
      </c>
      <c r="W344" s="139">
        <v>43038</v>
      </c>
      <c r="X344" s="142" t="s">
        <v>2147</v>
      </c>
      <c r="Y344" s="140">
        <v>176</v>
      </c>
      <c r="Z344" s="138" t="s">
        <v>1261</v>
      </c>
      <c r="AA344" s="138" t="s">
        <v>935</v>
      </c>
      <c r="AB344" s="138"/>
      <c r="AC344" s="138" t="s">
        <v>79</v>
      </c>
      <c r="AD344" s="138"/>
      <c r="AE344" s="138" t="s">
        <v>935</v>
      </c>
      <c r="AF344" s="138"/>
      <c r="AG344" s="138" t="s">
        <v>937</v>
      </c>
      <c r="AH344" s="138"/>
      <c r="AI344" s="138"/>
      <c r="AJ344" s="141"/>
      <c r="AK344" s="44"/>
      <c r="AL344" s="44"/>
    </row>
    <row r="345" spans="2:38" customFormat="1" x14ac:dyDescent="0.25">
      <c r="B345" s="137">
        <v>84092</v>
      </c>
      <c r="C345" s="138">
        <v>58564</v>
      </c>
      <c r="D345" s="139">
        <v>43027</v>
      </c>
      <c r="E345" s="139">
        <v>43031</v>
      </c>
      <c r="F345" s="138" t="s">
        <v>1313</v>
      </c>
      <c r="G345" s="138" t="s">
        <v>1622</v>
      </c>
      <c r="H345" s="138">
        <v>2330786</v>
      </c>
      <c r="I345" s="138"/>
      <c r="J345" s="138"/>
      <c r="K345" s="138" t="s">
        <v>1247</v>
      </c>
      <c r="L345" s="138" t="s">
        <v>102</v>
      </c>
      <c r="M345" s="138">
        <v>1</v>
      </c>
      <c r="N345" s="138"/>
      <c r="O345" s="139" t="s">
        <v>1801</v>
      </c>
      <c r="P345" s="138" t="s">
        <v>80</v>
      </c>
      <c r="Q345" s="138" t="s">
        <v>1812</v>
      </c>
      <c r="R345" s="138">
        <v>1044081509373290</v>
      </c>
      <c r="S345" s="138"/>
      <c r="T345" s="138" t="s">
        <v>1260</v>
      </c>
      <c r="U345" s="138">
        <v>1</v>
      </c>
      <c r="V345" s="138" t="s">
        <v>90</v>
      </c>
      <c r="W345" s="139">
        <v>43038</v>
      </c>
      <c r="X345" s="142" t="s">
        <v>2148</v>
      </c>
      <c r="Y345" s="140">
        <v>109</v>
      </c>
      <c r="Z345" s="138" t="s">
        <v>1261</v>
      </c>
      <c r="AA345" s="138"/>
      <c r="AB345" s="138"/>
      <c r="AC345" s="138"/>
      <c r="AD345" s="138"/>
      <c r="AE345" s="138"/>
      <c r="AF345" s="138"/>
      <c r="AG345" s="138"/>
      <c r="AH345" s="138"/>
      <c r="AI345" s="138"/>
      <c r="AJ345" s="141"/>
      <c r="AK345" s="44"/>
      <c r="AL345" s="44"/>
    </row>
    <row r="346" spans="2:38" customFormat="1" x14ac:dyDescent="0.25">
      <c r="B346" s="137">
        <v>84093</v>
      </c>
      <c r="C346" s="138">
        <v>58573</v>
      </c>
      <c r="D346" s="139">
        <v>43027</v>
      </c>
      <c r="E346" s="139">
        <v>43033</v>
      </c>
      <c r="F346" s="138">
        <v>21374714</v>
      </c>
      <c r="G346" s="138" t="s">
        <v>1623</v>
      </c>
      <c r="H346" s="138">
        <v>3138603</v>
      </c>
      <c r="I346" s="138">
        <v>3108950617</v>
      </c>
      <c r="J346" s="138"/>
      <c r="K346" s="138" t="s">
        <v>1247</v>
      </c>
      <c r="L346" s="138" t="s">
        <v>102</v>
      </c>
      <c r="M346" s="138">
        <v>5</v>
      </c>
      <c r="N346" s="138">
        <v>1073551509373440</v>
      </c>
      <c r="O346" s="139" t="s">
        <v>1801</v>
      </c>
      <c r="P346" s="138" t="s">
        <v>79</v>
      </c>
      <c r="Q346" s="138"/>
      <c r="R346" s="138">
        <v>1070291509373420</v>
      </c>
      <c r="S346" s="138"/>
      <c r="T346" s="138" t="s">
        <v>1260</v>
      </c>
      <c r="U346" s="138">
        <v>1</v>
      </c>
      <c r="V346" s="138" t="s">
        <v>86</v>
      </c>
      <c r="W346" s="139">
        <v>43038</v>
      </c>
      <c r="X346" s="142" t="s">
        <v>2149</v>
      </c>
      <c r="Y346" s="140">
        <v>257</v>
      </c>
      <c r="Z346" s="138" t="s">
        <v>1261</v>
      </c>
      <c r="AA346" s="138" t="s">
        <v>935</v>
      </c>
      <c r="AB346" s="138"/>
      <c r="AC346" s="138" t="s">
        <v>79</v>
      </c>
      <c r="AD346" s="138"/>
      <c r="AE346" s="138" t="s">
        <v>935</v>
      </c>
      <c r="AF346" s="138"/>
      <c r="AG346" s="138" t="s">
        <v>935</v>
      </c>
      <c r="AH346" s="138"/>
      <c r="AI346" s="138"/>
      <c r="AJ346" s="141"/>
      <c r="AK346" s="44"/>
      <c r="AL346" s="44"/>
    </row>
    <row r="347" spans="2:38" customFormat="1" x14ac:dyDescent="0.25">
      <c r="B347" s="137">
        <v>84094</v>
      </c>
      <c r="C347" s="138">
        <v>58577</v>
      </c>
      <c r="D347" s="139">
        <v>43027</v>
      </c>
      <c r="E347" s="139">
        <v>43033</v>
      </c>
      <c r="F347" s="138">
        <v>70566734</v>
      </c>
      <c r="G347" s="138" t="s">
        <v>1624</v>
      </c>
      <c r="H347" s="138">
        <v>3138628</v>
      </c>
      <c r="I347" s="138"/>
      <c r="J347" s="138"/>
      <c r="K347" s="138" t="s">
        <v>1247</v>
      </c>
      <c r="L347" s="138" t="s">
        <v>102</v>
      </c>
      <c r="M347" s="138">
        <v>5</v>
      </c>
      <c r="N347" s="138"/>
      <c r="O347" s="139" t="s">
        <v>1801</v>
      </c>
      <c r="P347" s="138" t="s">
        <v>79</v>
      </c>
      <c r="Q347" s="138"/>
      <c r="R347" s="138">
        <v>1117871509373660</v>
      </c>
      <c r="S347" s="138"/>
      <c r="T347" s="138" t="s">
        <v>1260</v>
      </c>
      <c r="U347" s="138">
        <v>1</v>
      </c>
      <c r="V347" s="138" t="s">
        <v>86</v>
      </c>
      <c r="W347" s="139">
        <v>43038</v>
      </c>
      <c r="X347" s="142" t="s">
        <v>2150</v>
      </c>
      <c r="Y347" s="140">
        <v>229</v>
      </c>
      <c r="Z347" s="138" t="s">
        <v>1261</v>
      </c>
      <c r="AA347" s="138" t="s">
        <v>935</v>
      </c>
      <c r="AB347" s="138"/>
      <c r="AC347" s="138" t="s">
        <v>79</v>
      </c>
      <c r="AD347" s="138"/>
      <c r="AE347" s="138" t="s">
        <v>935</v>
      </c>
      <c r="AF347" s="138"/>
      <c r="AG347" s="138" t="s">
        <v>937</v>
      </c>
      <c r="AH347" s="138"/>
      <c r="AI347" s="138"/>
      <c r="AJ347" s="141"/>
      <c r="AK347" s="44"/>
      <c r="AL347" s="44"/>
    </row>
    <row r="348" spans="2:38" customFormat="1" x14ac:dyDescent="0.25">
      <c r="B348" s="137">
        <v>84095</v>
      </c>
      <c r="C348" s="138">
        <v>58579</v>
      </c>
      <c r="D348" s="139">
        <v>43027</v>
      </c>
      <c r="E348" s="139">
        <v>43030</v>
      </c>
      <c r="F348" s="138">
        <v>43744293</v>
      </c>
      <c r="G348" s="138" t="s">
        <v>1625</v>
      </c>
      <c r="H348" s="138">
        <v>3512266</v>
      </c>
      <c r="I348" s="138">
        <v>120</v>
      </c>
      <c r="J348" s="138">
        <v>3002384298</v>
      </c>
      <c r="K348" s="138" t="s">
        <v>1247</v>
      </c>
      <c r="L348" s="138" t="s">
        <v>102</v>
      </c>
      <c r="M348" s="138">
        <v>3</v>
      </c>
      <c r="N348" s="138">
        <v>1011291509373920</v>
      </c>
      <c r="O348" s="139" t="s">
        <v>1801</v>
      </c>
      <c r="P348" s="138"/>
      <c r="Q348" s="138"/>
      <c r="R348" s="138">
        <v>1007721509373900</v>
      </c>
      <c r="S348" s="138"/>
      <c r="T348" s="138" t="s">
        <v>1260</v>
      </c>
      <c r="U348" s="138">
        <v>1</v>
      </c>
      <c r="V348" s="138" t="s">
        <v>93</v>
      </c>
      <c r="W348" s="139">
        <v>43038</v>
      </c>
      <c r="X348" s="142" t="s">
        <v>2151</v>
      </c>
      <c r="Y348" s="140">
        <v>131</v>
      </c>
      <c r="Z348" s="138" t="s">
        <v>1261</v>
      </c>
      <c r="AA348" s="138"/>
      <c r="AB348" s="138"/>
      <c r="AC348" s="138"/>
      <c r="AD348" s="138"/>
      <c r="AE348" s="138"/>
      <c r="AF348" s="138"/>
      <c r="AG348" s="138"/>
      <c r="AH348" s="138"/>
      <c r="AI348" s="138"/>
      <c r="AJ348" s="141"/>
      <c r="AK348" s="44"/>
      <c r="AL348" s="44"/>
    </row>
    <row r="349" spans="2:38" customFormat="1" x14ac:dyDescent="0.25">
      <c r="B349" s="137">
        <v>84096</v>
      </c>
      <c r="C349" s="138">
        <v>58583</v>
      </c>
      <c r="D349" s="139">
        <v>43027</v>
      </c>
      <c r="E349" s="139">
        <v>43033</v>
      </c>
      <c r="F349" s="138" t="s">
        <v>1313</v>
      </c>
      <c r="G349" s="138" t="s">
        <v>1626</v>
      </c>
      <c r="H349" s="138">
        <v>2319878</v>
      </c>
      <c r="I349" s="138">
        <v>3172349464</v>
      </c>
      <c r="J349" s="138">
        <v>2625222</v>
      </c>
      <c r="K349" s="138" t="s">
        <v>1247</v>
      </c>
      <c r="L349" s="138" t="s">
        <v>105</v>
      </c>
      <c r="M349" s="138">
        <v>5</v>
      </c>
      <c r="N349" s="138"/>
      <c r="O349" s="139" t="s">
        <v>1801</v>
      </c>
      <c r="P349" s="138"/>
      <c r="Q349" s="138"/>
      <c r="R349" s="138">
        <v>1034161509374030</v>
      </c>
      <c r="S349" s="138"/>
      <c r="T349" s="138" t="s">
        <v>1260</v>
      </c>
      <c r="U349" s="138">
        <v>1</v>
      </c>
      <c r="V349" s="138" t="s">
        <v>94</v>
      </c>
      <c r="W349" s="139">
        <v>43038</v>
      </c>
      <c r="X349" s="142" t="s">
        <v>2152</v>
      </c>
      <c r="Y349" s="140">
        <v>140</v>
      </c>
      <c r="Z349" s="138" t="s">
        <v>1261</v>
      </c>
      <c r="AA349" s="138"/>
      <c r="AB349" s="138"/>
      <c r="AC349" s="138"/>
      <c r="AD349" s="138"/>
      <c r="AE349" s="138"/>
      <c r="AF349" s="138"/>
      <c r="AG349" s="138"/>
      <c r="AH349" s="138"/>
      <c r="AI349" s="138"/>
      <c r="AJ349" s="141"/>
      <c r="AK349" s="44"/>
      <c r="AL349" s="44"/>
    </row>
    <row r="350" spans="2:38" customFormat="1" x14ac:dyDescent="0.25">
      <c r="B350" s="137">
        <v>84097</v>
      </c>
      <c r="C350" s="138">
        <v>58591</v>
      </c>
      <c r="D350" s="139">
        <v>43027</v>
      </c>
      <c r="E350" s="139">
        <v>43028</v>
      </c>
      <c r="F350" s="138">
        <v>70165587</v>
      </c>
      <c r="G350" s="138" t="s">
        <v>1627</v>
      </c>
      <c r="H350" s="138">
        <v>3217218214</v>
      </c>
      <c r="I350" s="138"/>
      <c r="J350" s="138"/>
      <c r="K350" s="138" t="s">
        <v>1247</v>
      </c>
      <c r="L350" s="138" t="s">
        <v>1238</v>
      </c>
      <c r="M350" s="138">
        <v>3</v>
      </c>
      <c r="N350" s="138"/>
      <c r="O350" s="139" t="s">
        <v>1801</v>
      </c>
      <c r="P350" s="138" t="s">
        <v>80</v>
      </c>
      <c r="Q350" s="138" t="s">
        <v>1264</v>
      </c>
      <c r="R350" s="138">
        <v>1062661509374170</v>
      </c>
      <c r="S350" s="138"/>
      <c r="T350" s="138" t="s">
        <v>1260</v>
      </c>
      <c r="U350" s="138">
        <v>1</v>
      </c>
      <c r="V350" s="138" t="s">
        <v>88</v>
      </c>
      <c r="W350" s="139">
        <v>43038</v>
      </c>
      <c r="X350" s="142" t="s">
        <v>2153</v>
      </c>
      <c r="Y350" s="140">
        <v>114</v>
      </c>
      <c r="Z350" s="138" t="s">
        <v>1261</v>
      </c>
      <c r="AA350" s="138"/>
      <c r="AB350" s="138"/>
      <c r="AC350" s="138"/>
      <c r="AD350" s="138"/>
      <c r="AE350" s="138"/>
      <c r="AF350" s="138"/>
      <c r="AG350" s="138"/>
      <c r="AH350" s="138"/>
      <c r="AI350" s="138"/>
      <c r="AJ350" s="141"/>
      <c r="AK350" s="44"/>
      <c r="AL350" s="44"/>
    </row>
    <row r="351" spans="2:38" customFormat="1" x14ac:dyDescent="0.25">
      <c r="B351" s="137">
        <v>84098</v>
      </c>
      <c r="C351" s="138">
        <v>58597</v>
      </c>
      <c r="D351" s="139">
        <v>43027</v>
      </c>
      <c r="E351" s="139">
        <v>43029</v>
      </c>
      <c r="F351" s="138" t="s">
        <v>1313</v>
      </c>
      <c r="G351" s="138" t="s">
        <v>1628</v>
      </c>
      <c r="H351" s="138">
        <v>4802580</v>
      </c>
      <c r="I351" s="138">
        <v>104</v>
      </c>
      <c r="J351" s="138"/>
      <c r="K351" s="138" t="s">
        <v>1247</v>
      </c>
      <c r="L351" s="138" t="s">
        <v>101</v>
      </c>
      <c r="M351" s="138">
        <v>6</v>
      </c>
      <c r="N351" s="138"/>
      <c r="O351" s="139" t="s">
        <v>1801</v>
      </c>
      <c r="P351" s="138"/>
      <c r="Q351" s="138"/>
      <c r="R351" s="138">
        <v>1088061509374290</v>
      </c>
      <c r="S351" s="138"/>
      <c r="T351" s="138" t="s">
        <v>1260</v>
      </c>
      <c r="U351" s="138">
        <v>1</v>
      </c>
      <c r="V351" s="138" t="s">
        <v>59</v>
      </c>
      <c r="W351" s="139">
        <v>43038</v>
      </c>
      <c r="X351" s="142" t="s">
        <v>2154</v>
      </c>
      <c r="Y351" s="140">
        <v>78</v>
      </c>
      <c r="Z351" s="138" t="s">
        <v>1261</v>
      </c>
      <c r="AA351" s="138"/>
      <c r="AB351" s="138"/>
      <c r="AC351" s="138"/>
      <c r="AD351" s="138"/>
      <c r="AE351" s="138"/>
      <c r="AF351" s="138"/>
      <c r="AG351" s="138"/>
      <c r="AH351" s="138"/>
      <c r="AI351" s="138"/>
      <c r="AJ351" s="141"/>
      <c r="AK351" s="44"/>
      <c r="AL351" s="44"/>
    </row>
    <row r="352" spans="2:38" customFormat="1" x14ac:dyDescent="0.25">
      <c r="B352" s="137">
        <v>84099</v>
      </c>
      <c r="C352" s="138">
        <v>58600</v>
      </c>
      <c r="D352" s="139">
        <v>43027</v>
      </c>
      <c r="E352" s="139">
        <v>43031</v>
      </c>
      <c r="F352" s="138" t="s">
        <v>1313</v>
      </c>
      <c r="G352" s="138" t="s">
        <v>1629</v>
      </c>
      <c r="H352" s="138">
        <v>3847300</v>
      </c>
      <c r="I352" s="138">
        <v>1042</v>
      </c>
      <c r="J352" s="138"/>
      <c r="K352" s="138" t="s">
        <v>1247</v>
      </c>
      <c r="L352" s="138" t="s">
        <v>102</v>
      </c>
      <c r="M352" s="138">
        <v>7</v>
      </c>
      <c r="N352" s="138"/>
      <c r="O352" s="139" t="s">
        <v>1801</v>
      </c>
      <c r="P352" s="138"/>
      <c r="Q352" s="138"/>
      <c r="R352" s="138">
        <v>1103981509374370</v>
      </c>
      <c r="S352" s="138"/>
      <c r="T352" s="138" t="s">
        <v>1260</v>
      </c>
      <c r="U352" s="138">
        <v>1</v>
      </c>
      <c r="V352" s="138" t="s">
        <v>59</v>
      </c>
      <c r="W352" s="139">
        <v>43038</v>
      </c>
      <c r="X352" s="142" t="s">
        <v>2155</v>
      </c>
      <c r="Y352" s="140">
        <v>107</v>
      </c>
      <c r="Z352" s="138" t="s">
        <v>1261</v>
      </c>
      <c r="AA352" s="138"/>
      <c r="AB352" s="138"/>
      <c r="AC352" s="138"/>
      <c r="AD352" s="138"/>
      <c r="AE352" s="138"/>
      <c r="AF352" s="138"/>
      <c r="AG352" s="138"/>
      <c r="AH352" s="138"/>
      <c r="AI352" s="138"/>
      <c r="AJ352" s="141"/>
      <c r="AK352" s="44"/>
      <c r="AL352" s="44"/>
    </row>
    <row r="353" spans="2:38" customFormat="1" x14ac:dyDescent="0.25">
      <c r="B353" s="137">
        <v>84100</v>
      </c>
      <c r="C353" s="138">
        <v>58602</v>
      </c>
      <c r="D353" s="139">
        <v>43027</v>
      </c>
      <c r="E353" s="139">
        <v>43028</v>
      </c>
      <c r="F353" s="138">
        <v>43057134</v>
      </c>
      <c r="G353" s="138" t="s">
        <v>1630</v>
      </c>
      <c r="H353" s="138">
        <v>2222822</v>
      </c>
      <c r="I353" s="138">
        <v>3004191378</v>
      </c>
      <c r="J353" s="138"/>
      <c r="K353" s="138" t="s">
        <v>1247</v>
      </c>
      <c r="L353" s="138" t="s">
        <v>102</v>
      </c>
      <c r="M353" s="138">
        <v>3</v>
      </c>
      <c r="N353" s="138">
        <v>1137911509374540</v>
      </c>
      <c r="O353" s="139" t="s">
        <v>1801</v>
      </c>
      <c r="P353" s="138"/>
      <c r="Q353" s="138"/>
      <c r="R353" s="138">
        <v>1124071509374480</v>
      </c>
      <c r="S353" s="138"/>
      <c r="T353" s="138" t="s">
        <v>1260</v>
      </c>
      <c r="U353" s="138">
        <v>1</v>
      </c>
      <c r="V353" s="138" t="s">
        <v>59</v>
      </c>
      <c r="W353" s="139">
        <v>43038</v>
      </c>
      <c r="X353" s="142" t="s">
        <v>2156</v>
      </c>
      <c r="Y353" s="140">
        <v>104</v>
      </c>
      <c r="Z353" s="138" t="s">
        <v>1261</v>
      </c>
      <c r="AA353" s="138"/>
      <c r="AB353" s="138"/>
      <c r="AC353" s="138"/>
      <c r="AD353" s="138"/>
      <c r="AE353" s="138"/>
      <c r="AF353" s="138"/>
      <c r="AG353" s="138"/>
      <c r="AH353" s="138"/>
      <c r="AI353" s="138"/>
      <c r="AJ353" s="141"/>
      <c r="AK353" s="44"/>
      <c r="AL353" s="44"/>
    </row>
    <row r="354" spans="2:38" customFormat="1" x14ac:dyDescent="0.25">
      <c r="B354" s="137">
        <v>84101</v>
      </c>
      <c r="C354" s="138">
        <v>58603</v>
      </c>
      <c r="D354" s="139">
        <v>43027</v>
      </c>
      <c r="E354" s="139">
        <v>43028</v>
      </c>
      <c r="F354" s="138">
        <v>32535720</v>
      </c>
      <c r="G354" s="138" t="s">
        <v>1631</v>
      </c>
      <c r="H354" s="138">
        <v>3138823</v>
      </c>
      <c r="I354" s="138"/>
      <c r="J354" s="138"/>
      <c r="K354" s="138" t="s">
        <v>1247</v>
      </c>
      <c r="L354" s="138" t="s">
        <v>102</v>
      </c>
      <c r="M354" s="138">
        <v>5</v>
      </c>
      <c r="N354" s="138"/>
      <c r="O354" s="139" t="s">
        <v>1801</v>
      </c>
      <c r="P354" s="138" t="s">
        <v>80</v>
      </c>
      <c r="Q354" s="138" t="s">
        <v>1813</v>
      </c>
      <c r="R354" s="138">
        <v>1146631509374590</v>
      </c>
      <c r="S354" s="138"/>
      <c r="T354" s="138" t="s">
        <v>1260</v>
      </c>
      <c r="U354" s="138">
        <v>1</v>
      </c>
      <c r="V354" s="138" t="s">
        <v>90</v>
      </c>
      <c r="W354" s="139">
        <v>43038</v>
      </c>
      <c r="X354" s="142" t="s">
        <v>2157</v>
      </c>
      <c r="Y354" s="140">
        <v>141</v>
      </c>
      <c r="Z354" s="138" t="s">
        <v>1261</v>
      </c>
      <c r="AA354" s="138"/>
      <c r="AB354" s="138"/>
      <c r="AC354" s="138"/>
      <c r="AD354" s="138"/>
      <c r="AE354" s="138"/>
      <c r="AF354" s="138"/>
      <c r="AG354" s="138"/>
      <c r="AH354" s="138"/>
      <c r="AI354" s="138"/>
      <c r="AJ354" s="141"/>
      <c r="AK354" s="44"/>
      <c r="AL354" s="44"/>
    </row>
    <row r="355" spans="2:38" customFormat="1" x14ac:dyDescent="0.25">
      <c r="B355" s="137">
        <v>84102</v>
      </c>
      <c r="C355" s="138">
        <v>58604</v>
      </c>
      <c r="D355" s="139">
        <v>43027</v>
      </c>
      <c r="E355" s="139">
        <v>43029</v>
      </c>
      <c r="F355" s="138" t="s">
        <v>1313</v>
      </c>
      <c r="G355" s="138" t="s">
        <v>1632</v>
      </c>
      <c r="H355" s="138">
        <v>4486966</v>
      </c>
      <c r="I355" s="138">
        <v>3206766911</v>
      </c>
      <c r="J355" s="138"/>
      <c r="K355" s="138" t="s">
        <v>1247</v>
      </c>
      <c r="L355" s="138" t="s">
        <v>101</v>
      </c>
      <c r="M355" s="138">
        <v>9</v>
      </c>
      <c r="N355" s="138"/>
      <c r="O355" s="139" t="s">
        <v>1801</v>
      </c>
      <c r="P355" s="138"/>
      <c r="Q355" s="138"/>
      <c r="R355" s="138">
        <v>1018771509374730</v>
      </c>
      <c r="S355" s="138"/>
      <c r="T355" s="138" t="s">
        <v>1260</v>
      </c>
      <c r="U355" s="138">
        <v>1</v>
      </c>
      <c r="V355" s="138" t="s">
        <v>94</v>
      </c>
      <c r="W355" s="139">
        <v>43038</v>
      </c>
      <c r="X355" s="142" t="s">
        <v>2158</v>
      </c>
      <c r="Y355" s="140">
        <v>55</v>
      </c>
      <c r="Z355" s="138" t="s">
        <v>1261</v>
      </c>
      <c r="AA355" s="138"/>
      <c r="AB355" s="138"/>
      <c r="AC355" s="138"/>
      <c r="AD355" s="138"/>
      <c r="AE355" s="138"/>
      <c r="AF355" s="138"/>
      <c r="AG355" s="138"/>
      <c r="AH355" s="138"/>
      <c r="AI355" s="138"/>
      <c r="AJ355" s="141"/>
      <c r="AK355" s="44"/>
      <c r="AL355" s="44"/>
    </row>
    <row r="356" spans="2:38" customFormat="1" x14ac:dyDescent="0.25">
      <c r="B356" s="137">
        <v>84103</v>
      </c>
      <c r="C356" s="138">
        <v>58605</v>
      </c>
      <c r="D356" s="139">
        <v>43027</v>
      </c>
      <c r="E356" s="139">
        <v>43033</v>
      </c>
      <c r="F356" s="138" t="s">
        <v>1313</v>
      </c>
      <c r="G356" s="138" t="s">
        <v>1633</v>
      </c>
      <c r="H356" s="138">
        <v>2947467</v>
      </c>
      <c r="I356" s="138"/>
      <c r="J356" s="138"/>
      <c r="K356" s="138" t="s">
        <v>1247</v>
      </c>
      <c r="L356" s="138" t="s">
        <v>102</v>
      </c>
      <c r="M356" s="138">
        <v>2</v>
      </c>
      <c r="N356" s="138"/>
      <c r="O356" s="139" t="s">
        <v>1801</v>
      </c>
      <c r="P356" s="138"/>
      <c r="Q356" s="138"/>
      <c r="R356" s="138">
        <v>1029671509374790</v>
      </c>
      <c r="S356" s="138"/>
      <c r="T356" s="138" t="s">
        <v>1260</v>
      </c>
      <c r="U356" s="138">
        <v>1</v>
      </c>
      <c r="V356" s="138" t="s">
        <v>59</v>
      </c>
      <c r="W356" s="139">
        <v>43038</v>
      </c>
      <c r="X356" s="142" t="s">
        <v>2159</v>
      </c>
      <c r="Y356" s="140">
        <v>113</v>
      </c>
      <c r="Z356" s="138" t="s">
        <v>1261</v>
      </c>
      <c r="AA356" s="138"/>
      <c r="AB356" s="138"/>
      <c r="AC356" s="138"/>
      <c r="AD356" s="138"/>
      <c r="AE356" s="138"/>
      <c r="AF356" s="138"/>
      <c r="AG356" s="138"/>
      <c r="AH356" s="138"/>
      <c r="AI356" s="138"/>
      <c r="AJ356" s="141"/>
      <c r="AK356" s="44"/>
      <c r="AL356" s="44"/>
    </row>
    <row r="357" spans="2:38" customFormat="1" x14ac:dyDescent="0.25">
      <c r="B357" s="137">
        <v>84104</v>
      </c>
      <c r="C357" s="138">
        <v>58606</v>
      </c>
      <c r="D357" s="139">
        <v>43028</v>
      </c>
      <c r="E357" s="139">
        <v>43032</v>
      </c>
      <c r="F357" s="138" t="s">
        <v>1313</v>
      </c>
      <c r="G357" s="138" t="s">
        <v>1634</v>
      </c>
      <c r="H357" s="138">
        <v>3705600</v>
      </c>
      <c r="I357" s="138">
        <v>4241</v>
      </c>
      <c r="J357" s="138"/>
      <c r="K357" s="138" t="s">
        <v>1247</v>
      </c>
      <c r="L357" s="138" t="s">
        <v>104</v>
      </c>
      <c r="M357" s="138">
        <v>9</v>
      </c>
      <c r="N357" s="138"/>
      <c r="O357" s="139" t="s">
        <v>1801</v>
      </c>
      <c r="P357" s="138"/>
      <c r="Q357" s="138"/>
      <c r="R357" s="138">
        <v>1052401509374900</v>
      </c>
      <c r="S357" s="138"/>
      <c r="T357" s="138" t="s">
        <v>1260</v>
      </c>
      <c r="U357" s="138">
        <v>1</v>
      </c>
      <c r="V357" s="138" t="s">
        <v>59</v>
      </c>
      <c r="W357" s="139">
        <v>43038</v>
      </c>
      <c r="X357" s="142" t="s">
        <v>2160</v>
      </c>
      <c r="Y357" s="140">
        <v>52</v>
      </c>
      <c r="Z357" s="138" t="s">
        <v>1261</v>
      </c>
      <c r="AA357" s="138"/>
      <c r="AB357" s="138"/>
      <c r="AC357" s="138"/>
      <c r="AD357" s="138"/>
      <c r="AE357" s="138"/>
      <c r="AF357" s="138"/>
      <c r="AG357" s="138"/>
      <c r="AH357" s="138"/>
      <c r="AI357" s="138"/>
      <c r="AJ357" s="141"/>
      <c r="AK357" s="44"/>
      <c r="AL357" s="44"/>
    </row>
    <row r="358" spans="2:38" customFormat="1" x14ac:dyDescent="0.25">
      <c r="B358" s="137">
        <v>84105</v>
      </c>
      <c r="C358" s="138">
        <v>58609</v>
      </c>
      <c r="D358" s="139">
        <v>43028</v>
      </c>
      <c r="E358" s="139">
        <v>43033</v>
      </c>
      <c r="F358" s="138">
        <v>43033148</v>
      </c>
      <c r="G358" s="138" t="s">
        <v>1635</v>
      </c>
      <c r="H358" s="138">
        <v>5886125</v>
      </c>
      <c r="I358" s="138"/>
      <c r="J358" s="138"/>
      <c r="K358" s="138" t="s">
        <v>1247</v>
      </c>
      <c r="L358" s="138" t="s">
        <v>101</v>
      </c>
      <c r="M358" s="138">
        <v>4</v>
      </c>
      <c r="N358" s="138"/>
      <c r="O358" s="139" t="s">
        <v>1801</v>
      </c>
      <c r="P358" s="138" t="s">
        <v>80</v>
      </c>
      <c r="Q358" s="138" t="s">
        <v>1264</v>
      </c>
      <c r="R358" s="138">
        <v>1062301509374960</v>
      </c>
      <c r="S358" s="138"/>
      <c r="T358" s="138" t="s">
        <v>1260</v>
      </c>
      <c r="U358" s="138">
        <v>1</v>
      </c>
      <c r="V358" s="138" t="s">
        <v>88</v>
      </c>
      <c r="W358" s="139">
        <v>43038</v>
      </c>
      <c r="X358" s="142" t="s">
        <v>2161</v>
      </c>
      <c r="Y358" s="140">
        <v>98</v>
      </c>
      <c r="Z358" s="138" t="s">
        <v>1261</v>
      </c>
      <c r="AA358" s="138"/>
      <c r="AB358" s="138"/>
      <c r="AC358" s="138"/>
      <c r="AD358" s="138"/>
      <c r="AE358" s="138"/>
      <c r="AF358" s="138"/>
      <c r="AG358" s="138"/>
      <c r="AH358" s="138"/>
      <c r="AI358" s="138"/>
      <c r="AJ358" s="141"/>
      <c r="AK358" s="44"/>
      <c r="AL358" s="44"/>
    </row>
    <row r="359" spans="2:38" customFormat="1" x14ac:dyDescent="0.25">
      <c r="B359" s="137">
        <v>84106</v>
      </c>
      <c r="C359" s="138">
        <v>58614</v>
      </c>
      <c r="D359" s="139">
        <v>43028</v>
      </c>
      <c r="E359" s="139">
        <v>43033</v>
      </c>
      <c r="F359" s="138">
        <v>43092819</v>
      </c>
      <c r="G359" s="138" t="s">
        <v>1636</v>
      </c>
      <c r="H359" s="138">
        <v>5158826</v>
      </c>
      <c r="I359" s="138">
        <v>5157902</v>
      </c>
      <c r="J359" s="138"/>
      <c r="K359" s="138" t="s">
        <v>1247</v>
      </c>
      <c r="L359" s="138" t="s">
        <v>103</v>
      </c>
      <c r="M359" s="138">
        <v>1</v>
      </c>
      <c r="N359" s="138"/>
      <c r="O359" s="139" t="s">
        <v>1801</v>
      </c>
      <c r="P359" s="138"/>
      <c r="Q359" s="138"/>
      <c r="R359" s="138">
        <v>1081831509375060</v>
      </c>
      <c r="S359" s="138"/>
      <c r="T359" s="138" t="s">
        <v>1260</v>
      </c>
      <c r="U359" s="138">
        <v>1</v>
      </c>
      <c r="V359" s="138" t="s">
        <v>59</v>
      </c>
      <c r="W359" s="139">
        <v>43038</v>
      </c>
      <c r="X359" s="142" t="s">
        <v>2162</v>
      </c>
      <c r="Y359" s="140">
        <v>52</v>
      </c>
      <c r="Z359" s="138" t="s">
        <v>1261</v>
      </c>
      <c r="AA359" s="138"/>
      <c r="AB359" s="138"/>
      <c r="AC359" s="138"/>
      <c r="AD359" s="138"/>
      <c r="AE359" s="138"/>
      <c r="AF359" s="138"/>
      <c r="AG359" s="138"/>
      <c r="AH359" s="138"/>
      <c r="AI359" s="138"/>
      <c r="AJ359" s="141"/>
      <c r="AK359" s="44"/>
      <c r="AL359" s="44"/>
    </row>
    <row r="360" spans="2:38" customFormat="1" x14ac:dyDescent="0.25">
      <c r="B360" s="137">
        <v>84107</v>
      </c>
      <c r="C360" s="138">
        <v>58618</v>
      </c>
      <c r="D360" s="139">
        <v>43028</v>
      </c>
      <c r="E360" s="139">
        <v>43030</v>
      </c>
      <c r="F360" s="138" t="s">
        <v>1313</v>
      </c>
      <c r="G360" s="138" t="s">
        <v>1637</v>
      </c>
      <c r="H360" s="138">
        <v>4480227</v>
      </c>
      <c r="I360" s="138"/>
      <c r="J360" s="138"/>
      <c r="K360" s="138" t="s">
        <v>1247</v>
      </c>
      <c r="L360" s="138" t="s">
        <v>1238</v>
      </c>
      <c r="M360" s="138">
        <v>6</v>
      </c>
      <c r="N360" s="138"/>
      <c r="O360" s="139" t="s">
        <v>1801</v>
      </c>
      <c r="P360" s="138"/>
      <c r="Q360" s="138"/>
      <c r="R360" s="138">
        <v>1100201509375150</v>
      </c>
      <c r="S360" s="138"/>
      <c r="T360" s="138" t="s">
        <v>1260</v>
      </c>
      <c r="U360" s="138">
        <v>1</v>
      </c>
      <c r="V360" s="138" t="s">
        <v>93</v>
      </c>
      <c r="W360" s="139">
        <v>43038</v>
      </c>
      <c r="X360" s="142" t="s">
        <v>2163</v>
      </c>
      <c r="Y360" s="140">
        <v>154</v>
      </c>
      <c r="Z360" s="138" t="s">
        <v>1261</v>
      </c>
      <c r="AA360" s="138"/>
      <c r="AB360" s="138"/>
      <c r="AC360" s="138"/>
      <c r="AD360" s="138"/>
      <c r="AE360" s="138"/>
      <c r="AF360" s="138"/>
      <c r="AG360" s="138"/>
      <c r="AH360" s="138"/>
      <c r="AI360" s="138"/>
      <c r="AJ360" s="141"/>
      <c r="AK360" s="44"/>
      <c r="AL360" s="44"/>
    </row>
    <row r="361" spans="2:38" customFormat="1" x14ac:dyDescent="0.25">
      <c r="B361" s="137">
        <v>84108</v>
      </c>
      <c r="C361" s="138">
        <v>58640</v>
      </c>
      <c r="D361" s="139">
        <v>43028</v>
      </c>
      <c r="E361" s="139">
        <v>43029</v>
      </c>
      <c r="F361" s="138" t="s">
        <v>1313</v>
      </c>
      <c r="G361" s="138" t="s">
        <v>1638</v>
      </c>
      <c r="H361" s="138">
        <v>4178409</v>
      </c>
      <c r="I361" s="138">
        <v>3106459619</v>
      </c>
      <c r="J361" s="138"/>
      <c r="K361" s="138" t="s">
        <v>1247</v>
      </c>
      <c r="L361" s="138" t="s">
        <v>102</v>
      </c>
      <c r="M361" s="138">
        <v>3</v>
      </c>
      <c r="N361" s="138"/>
      <c r="O361" s="139" t="s">
        <v>1801</v>
      </c>
      <c r="P361" s="138" t="s">
        <v>79</v>
      </c>
      <c r="Q361" s="138"/>
      <c r="R361" s="138">
        <v>1126681509375280</v>
      </c>
      <c r="S361" s="138"/>
      <c r="T361" s="138" t="s">
        <v>1260</v>
      </c>
      <c r="U361" s="138">
        <v>1</v>
      </c>
      <c r="V361" s="138" t="s">
        <v>86</v>
      </c>
      <c r="W361" s="139">
        <v>43038</v>
      </c>
      <c r="X361" s="142" t="s">
        <v>2164</v>
      </c>
      <c r="Y361" s="140">
        <v>100</v>
      </c>
      <c r="Z361" s="138" t="s">
        <v>1261</v>
      </c>
      <c r="AA361" s="138" t="s">
        <v>935</v>
      </c>
      <c r="AB361" s="138"/>
      <c r="AC361" s="138" t="s">
        <v>79</v>
      </c>
      <c r="AD361" s="138"/>
      <c r="AE361" s="138" t="s">
        <v>935</v>
      </c>
      <c r="AF361" s="138"/>
      <c r="AG361" s="138" t="s">
        <v>937</v>
      </c>
      <c r="AH361" s="138"/>
      <c r="AI361" s="138"/>
      <c r="AJ361" s="141"/>
      <c r="AK361" s="44"/>
      <c r="AL361" s="44"/>
    </row>
    <row r="362" spans="2:38" customFormat="1" x14ac:dyDescent="0.25">
      <c r="B362" s="137">
        <v>84109</v>
      </c>
      <c r="C362" s="138">
        <v>58656</v>
      </c>
      <c r="D362" s="139">
        <v>43028</v>
      </c>
      <c r="E362" s="139">
        <v>43028</v>
      </c>
      <c r="F362" s="138">
        <v>31490304</v>
      </c>
      <c r="G362" s="138" t="s">
        <v>1639</v>
      </c>
      <c r="H362" s="138">
        <v>5894927</v>
      </c>
      <c r="I362" s="138">
        <v>3014842771</v>
      </c>
      <c r="J362" s="138"/>
      <c r="K362" s="138" t="s">
        <v>1247</v>
      </c>
      <c r="L362" s="138" t="s">
        <v>102</v>
      </c>
      <c r="M362" s="138">
        <v>3</v>
      </c>
      <c r="N362" s="138"/>
      <c r="O362" s="139" t="s">
        <v>1801</v>
      </c>
      <c r="P362" s="138" t="s">
        <v>79</v>
      </c>
      <c r="Q362" s="138"/>
      <c r="R362" s="138">
        <v>1150051509375380</v>
      </c>
      <c r="S362" s="138"/>
      <c r="T362" s="138" t="s">
        <v>1260</v>
      </c>
      <c r="U362" s="138">
        <v>1</v>
      </c>
      <c r="V362" s="138" t="s">
        <v>86</v>
      </c>
      <c r="W362" s="139">
        <v>43038</v>
      </c>
      <c r="X362" s="142" t="s">
        <v>2165</v>
      </c>
      <c r="Y362" s="140">
        <v>129</v>
      </c>
      <c r="Z362" s="138" t="s">
        <v>1261</v>
      </c>
      <c r="AA362" s="138" t="s">
        <v>935</v>
      </c>
      <c r="AB362" s="138"/>
      <c r="AC362" s="138" t="s">
        <v>79</v>
      </c>
      <c r="AD362" s="138"/>
      <c r="AE362" s="138" t="s">
        <v>935</v>
      </c>
      <c r="AF362" s="138"/>
      <c r="AG362" s="138" t="s">
        <v>935</v>
      </c>
      <c r="AH362" s="138"/>
      <c r="AI362" s="138"/>
      <c r="AJ362" s="141"/>
      <c r="AK362" s="44"/>
      <c r="AL362" s="44"/>
    </row>
    <row r="363" spans="2:38" customFormat="1" x14ac:dyDescent="0.25">
      <c r="B363" s="137">
        <v>84110</v>
      </c>
      <c r="C363" s="138">
        <v>58660</v>
      </c>
      <c r="D363" s="139">
        <v>43028</v>
      </c>
      <c r="E363" s="139">
        <v>43029</v>
      </c>
      <c r="F363" s="138">
        <v>71317313</v>
      </c>
      <c r="G363" s="138" t="s">
        <v>1640</v>
      </c>
      <c r="H363" s="138">
        <v>2540051</v>
      </c>
      <c r="I363" s="138"/>
      <c r="J363" s="138"/>
      <c r="K363" s="138" t="s">
        <v>1247</v>
      </c>
      <c r="L363" s="138" t="s">
        <v>101</v>
      </c>
      <c r="M363" s="138">
        <v>3</v>
      </c>
      <c r="N363" s="138"/>
      <c r="O363" s="139" t="s">
        <v>1801</v>
      </c>
      <c r="P363" s="138"/>
      <c r="Q363" s="138"/>
      <c r="R363" s="138">
        <v>1020161509375510</v>
      </c>
      <c r="S363" s="138"/>
      <c r="T363" s="138" t="s">
        <v>1260</v>
      </c>
      <c r="U363" s="138">
        <v>1</v>
      </c>
      <c r="V363" s="138" t="s">
        <v>93</v>
      </c>
      <c r="W363" s="139">
        <v>43038</v>
      </c>
      <c r="X363" s="142" t="s">
        <v>2166</v>
      </c>
      <c r="Y363" s="140">
        <v>76</v>
      </c>
      <c r="Z363" s="138" t="s">
        <v>1261</v>
      </c>
      <c r="AA363" s="138"/>
      <c r="AB363" s="138"/>
      <c r="AC363" s="138"/>
      <c r="AD363" s="138"/>
      <c r="AE363" s="138"/>
      <c r="AF363" s="138"/>
      <c r="AG363" s="138"/>
      <c r="AH363" s="138"/>
      <c r="AI363" s="138"/>
      <c r="AJ363" s="141"/>
      <c r="AK363" s="44"/>
      <c r="AL363" s="44"/>
    </row>
    <row r="364" spans="2:38" customFormat="1" x14ac:dyDescent="0.25">
      <c r="B364" s="137">
        <v>84111</v>
      </c>
      <c r="C364" s="138">
        <v>58661</v>
      </c>
      <c r="D364" s="139">
        <v>43028</v>
      </c>
      <c r="E364" s="139">
        <v>43029</v>
      </c>
      <c r="F364" s="138" t="s">
        <v>1313</v>
      </c>
      <c r="G364" s="138" t="s">
        <v>1641</v>
      </c>
      <c r="H364" s="138">
        <v>4037020</v>
      </c>
      <c r="I364" s="138">
        <v>119</v>
      </c>
      <c r="J364" s="138"/>
      <c r="K364" s="138" t="s">
        <v>1247</v>
      </c>
      <c r="L364" s="138" t="s">
        <v>104</v>
      </c>
      <c r="M364" s="138">
        <v>7</v>
      </c>
      <c r="N364" s="138"/>
      <c r="O364" s="139" t="s">
        <v>1801</v>
      </c>
      <c r="P364" s="138" t="s">
        <v>79</v>
      </c>
      <c r="Q364" s="138"/>
      <c r="R364" s="138">
        <v>1034201509375590</v>
      </c>
      <c r="S364" s="138"/>
      <c r="T364" s="138" t="s">
        <v>1260</v>
      </c>
      <c r="U364" s="138">
        <v>1</v>
      </c>
      <c r="V364" s="138" t="s">
        <v>86</v>
      </c>
      <c r="W364" s="139">
        <v>43038</v>
      </c>
      <c r="X364" s="142" t="s">
        <v>2167</v>
      </c>
      <c r="Y364" s="140">
        <v>165</v>
      </c>
      <c r="Z364" s="138" t="s">
        <v>1261</v>
      </c>
      <c r="AA364" s="138" t="s">
        <v>935</v>
      </c>
      <c r="AB364" s="138"/>
      <c r="AC364" s="138" t="s">
        <v>79</v>
      </c>
      <c r="AD364" s="138"/>
      <c r="AE364" s="138" t="s">
        <v>935</v>
      </c>
      <c r="AF364" s="138"/>
      <c r="AG364" s="138" t="s">
        <v>935</v>
      </c>
      <c r="AH364" s="138"/>
      <c r="AI364" s="138"/>
      <c r="AJ364" s="141"/>
      <c r="AK364" s="44"/>
      <c r="AL364" s="44"/>
    </row>
    <row r="365" spans="2:38" customFormat="1" x14ac:dyDescent="0.25">
      <c r="B365" s="137">
        <v>84112</v>
      </c>
      <c r="C365" s="138">
        <v>58670</v>
      </c>
      <c r="D365" s="139">
        <v>43029</v>
      </c>
      <c r="E365" s="139">
        <v>43031</v>
      </c>
      <c r="F365" s="138">
        <v>71709656</v>
      </c>
      <c r="G365" s="138" t="s">
        <v>1642</v>
      </c>
      <c r="H365" s="138">
        <v>2920714</v>
      </c>
      <c r="I365" s="138"/>
      <c r="J365" s="138"/>
      <c r="K365" s="138" t="s">
        <v>1247</v>
      </c>
      <c r="L365" s="138" t="s">
        <v>103</v>
      </c>
      <c r="M365" s="138">
        <v>3</v>
      </c>
      <c r="N365" s="138"/>
      <c r="O365" s="139" t="s">
        <v>1801</v>
      </c>
      <c r="P365" s="138"/>
      <c r="Q365" s="138"/>
      <c r="R365" s="138">
        <v>1071461509375760</v>
      </c>
      <c r="S365" s="138"/>
      <c r="T365" s="138" t="s">
        <v>1260</v>
      </c>
      <c r="U365" s="138">
        <v>1</v>
      </c>
      <c r="V365" s="138" t="s">
        <v>93</v>
      </c>
      <c r="W365" s="139">
        <v>43038</v>
      </c>
      <c r="X365" s="142" t="s">
        <v>2168</v>
      </c>
      <c r="Y365" s="140">
        <v>72</v>
      </c>
      <c r="Z365" s="138" t="s">
        <v>1261</v>
      </c>
      <c r="AA365" s="138"/>
      <c r="AB365" s="138"/>
      <c r="AC365" s="138"/>
      <c r="AD365" s="138"/>
      <c r="AE365" s="138"/>
      <c r="AF365" s="138"/>
      <c r="AG365" s="138"/>
      <c r="AH365" s="138"/>
      <c r="AI365" s="138"/>
      <c r="AJ365" s="141"/>
      <c r="AK365" s="44"/>
      <c r="AL365" s="44"/>
    </row>
    <row r="366" spans="2:38" customFormat="1" x14ac:dyDescent="0.25">
      <c r="B366" s="137">
        <v>84113</v>
      </c>
      <c r="C366" s="138">
        <v>58673</v>
      </c>
      <c r="D366" s="139">
        <v>43029</v>
      </c>
      <c r="E366" s="139">
        <v>43033</v>
      </c>
      <c r="F366" s="138" t="s">
        <v>1313</v>
      </c>
      <c r="G366" s="138" t="s">
        <v>1643</v>
      </c>
      <c r="H366" s="138">
        <v>3806122</v>
      </c>
      <c r="I366" s="138"/>
      <c r="J366" s="138"/>
      <c r="K366" s="138" t="s">
        <v>1247</v>
      </c>
      <c r="L366" s="138" t="s">
        <v>101</v>
      </c>
      <c r="M366" s="138">
        <v>9</v>
      </c>
      <c r="N366" s="138"/>
      <c r="O366" s="139" t="s">
        <v>1801</v>
      </c>
      <c r="P366" s="138" t="s">
        <v>79</v>
      </c>
      <c r="Q366" s="138"/>
      <c r="R366" s="138">
        <v>1084371509375830</v>
      </c>
      <c r="S366" s="138"/>
      <c r="T366" s="138" t="s">
        <v>1260</v>
      </c>
      <c r="U366" s="138">
        <v>1</v>
      </c>
      <c r="V366" s="138" t="s">
        <v>86</v>
      </c>
      <c r="W366" s="139">
        <v>43038</v>
      </c>
      <c r="X366" s="142" t="s">
        <v>2169</v>
      </c>
      <c r="Y366" s="140">
        <v>123</v>
      </c>
      <c r="Z366" s="138" t="s">
        <v>1261</v>
      </c>
      <c r="AA366" s="138" t="s">
        <v>935</v>
      </c>
      <c r="AB366" s="138"/>
      <c r="AC366" s="138" t="s">
        <v>79</v>
      </c>
      <c r="AD366" s="138"/>
      <c r="AE366" s="138" t="s">
        <v>935</v>
      </c>
      <c r="AF366" s="138"/>
      <c r="AG366" s="138" t="s">
        <v>937</v>
      </c>
      <c r="AH366" s="138"/>
      <c r="AI366" s="138"/>
      <c r="AJ366" s="141"/>
      <c r="AK366" s="44"/>
      <c r="AL366" s="44"/>
    </row>
    <row r="367" spans="2:38" customFormat="1" x14ac:dyDescent="0.25">
      <c r="B367" s="137">
        <v>84114</v>
      </c>
      <c r="C367" s="138">
        <v>58675</v>
      </c>
      <c r="D367" s="139">
        <v>43031</v>
      </c>
      <c r="E367" s="139">
        <v>43033</v>
      </c>
      <c r="F367" s="138" t="s">
        <v>1313</v>
      </c>
      <c r="G367" s="138" t="s">
        <v>1644</v>
      </c>
      <c r="H367" s="138">
        <v>4483772</v>
      </c>
      <c r="I367" s="138">
        <v>3014303616</v>
      </c>
      <c r="J367" s="138"/>
      <c r="K367" s="138" t="s">
        <v>1247</v>
      </c>
      <c r="L367" s="138" t="s">
        <v>101</v>
      </c>
      <c r="M367" s="138">
        <v>6</v>
      </c>
      <c r="N367" s="138"/>
      <c r="O367" s="139" t="s">
        <v>1801</v>
      </c>
      <c r="P367" s="138" t="s">
        <v>79</v>
      </c>
      <c r="Q367" s="138"/>
      <c r="R367" s="138">
        <v>1110131509375960</v>
      </c>
      <c r="S367" s="138"/>
      <c r="T367" s="138" t="s">
        <v>1260</v>
      </c>
      <c r="U367" s="138">
        <v>1</v>
      </c>
      <c r="V367" s="138" t="s">
        <v>86</v>
      </c>
      <c r="W367" s="139">
        <v>43038</v>
      </c>
      <c r="X367" s="142" t="s">
        <v>2170</v>
      </c>
      <c r="Y367" s="140">
        <v>200</v>
      </c>
      <c r="Z367" s="138" t="s">
        <v>1261</v>
      </c>
      <c r="AA367" s="138" t="s">
        <v>937</v>
      </c>
      <c r="AB367" s="138"/>
      <c r="AC367" s="138" t="s">
        <v>79</v>
      </c>
      <c r="AD367" s="138"/>
      <c r="AE367" s="138" t="s">
        <v>937</v>
      </c>
      <c r="AF367" s="138"/>
      <c r="AG367" s="138" t="s">
        <v>937</v>
      </c>
      <c r="AH367" s="138"/>
      <c r="AI367" s="138"/>
      <c r="AJ367" s="141"/>
      <c r="AK367" s="44"/>
      <c r="AL367" s="44"/>
    </row>
    <row r="368" spans="2:38" customFormat="1" x14ac:dyDescent="0.25">
      <c r="B368" s="137">
        <v>84115</v>
      </c>
      <c r="C368" s="138">
        <v>58677</v>
      </c>
      <c r="D368" s="139">
        <v>43031</v>
      </c>
      <c r="E368" s="139">
        <v>43032</v>
      </c>
      <c r="F368" s="138">
        <v>22128850</v>
      </c>
      <c r="G368" s="138" t="s">
        <v>1645</v>
      </c>
      <c r="H368" s="138">
        <v>2173972</v>
      </c>
      <c r="I368" s="138">
        <v>3114359657</v>
      </c>
      <c r="J368" s="138"/>
      <c r="K368" s="138" t="s">
        <v>1247</v>
      </c>
      <c r="L368" s="138" t="s">
        <v>103</v>
      </c>
      <c r="M368" s="138">
        <v>3</v>
      </c>
      <c r="N368" s="138"/>
      <c r="O368" s="139" t="s">
        <v>1801</v>
      </c>
      <c r="P368" s="138" t="s">
        <v>79</v>
      </c>
      <c r="Q368" s="138"/>
      <c r="R368" s="138">
        <v>1147861509376160</v>
      </c>
      <c r="S368" s="138"/>
      <c r="T368" s="138" t="s">
        <v>1260</v>
      </c>
      <c r="U368" s="138">
        <v>1</v>
      </c>
      <c r="V368" s="138" t="s">
        <v>86</v>
      </c>
      <c r="W368" s="139">
        <v>43038</v>
      </c>
      <c r="X368" s="142" t="s">
        <v>2171</v>
      </c>
      <c r="Y368" s="140">
        <v>136</v>
      </c>
      <c r="Z368" s="138" t="s">
        <v>1261</v>
      </c>
      <c r="AA368" s="138" t="s">
        <v>935</v>
      </c>
      <c r="AB368" s="138"/>
      <c r="AC368" s="138" t="s">
        <v>79</v>
      </c>
      <c r="AD368" s="138"/>
      <c r="AE368" s="138" t="s">
        <v>935</v>
      </c>
      <c r="AF368" s="138"/>
      <c r="AG368" s="138" t="s">
        <v>935</v>
      </c>
      <c r="AH368" s="138"/>
      <c r="AI368" s="138"/>
      <c r="AJ368" s="141"/>
      <c r="AK368" s="44"/>
      <c r="AL368" s="44"/>
    </row>
    <row r="369" spans="2:38" customFormat="1" x14ac:dyDescent="0.25">
      <c r="B369" s="137">
        <v>84116</v>
      </c>
      <c r="C369" s="138">
        <v>58681</v>
      </c>
      <c r="D369" s="139">
        <v>43031</v>
      </c>
      <c r="E369" s="139">
        <v>43033</v>
      </c>
      <c r="F369" s="138">
        <v>43094381</v>
      </c>
      <c r="G369" s="138" t="s">
        <v>1646</v>
      </c>
      <c r="H369" s="138">
        <v>2396928</v>
      </c>
      <c r="I369" s="138">
        <v>4886121</v>
      </c>
      <c r="J369" s="138"/>
      <c r="K369" s="138" t="s">
        <v>1247</v>
      </c>
      <c r="L369" s="138" t="s">
        <v>107</v>
      </c>
      <c r="M369" s="138">
        <v>9</v>
      </c>
      <c r="N369" s="138">
        <v>1030921509376360</v>
      </c>
      <c r="O369" s="139" t="s">
        <v>1801</v>
      </c>
      <c r="P369" s="138" t="s">
        <v>80</v>
      </c>
      <c r="Q369" s="138" t="s">
        <v>1814</v>
      </c>
      <c r="R369" s="138">
        <v>1020011509376300</v>
      </c>
      <c r="S369" s="138"/>
      <c r="T369" s="138" t="s">
        <v>1260</v>
      </c>
      <c r="U369" s="138">
        <v>1</v>
      </c>
      <c r="V369" s="138" t="s">
        <v>90</v>
      </c>
      <c r="W369" s="139">
        <v>43038</v>
      </c>
      <c r="X369" s="142" t="s">
        <v>2172</v>
      </c>
      <c r="Y369" s="140">
        <v>137</v>
      </c>
      <c r="Z369" s="138" t="s">
        <v>1261</v>
      </c>
      <c r="AA369" s="138"/>
      <c r="AB369" s="138"/>
      <c r="AC369" s="138"/>
      <c r="AD369" s="138"/>
      <c r="AE369" s="138"/>
      <c r="AF369" s="138"/>
      <c r="AG369" s="138"/>
      <c r="AH369" s="138"/>
      <c r="AI369" s="138"/>
      <c r="AJ369" s="141"/>
      <c r="AK369" s="44"/>
      <c r="AL369" s="44"/>
    </row>
    <row r="370" spans="2:38" customFormat="1" x14ac:dyDescent="0.25">
      <c r="B370" s="137">
        <v>84117</v>
      </c>
      <c r="C370" s="138">
        <v>58702</v>
      </c>
      <c r="D370" s="139">
        <v>43031</v>
      </c>
      <c r="E370" s="139">
        <v>43032</v>
      </c>
      <c r="F370" s="138" t="s">
        <v>1313</v>
      </c>
      <c r="G370" s="138" t="s">
        <v>1299</v>
      </c>
      <c r="H370" s="138">
        <v>4405175</v>
      </c>
      <c r="I370" s="138"/>
      <c r="J370" s="138"/>
      <c r="K370" s="138" t="s">
        <v>1247</v>
      </c>
      <c r="L370" s="138" t="s">
        <v>104</v>
      </c>
      <c r="M370" s="138">
        <v>3</v>
      </c>
      <c r="N370" s="138"/>
      <c r="O370" s="139" t="s">
        <v>1801</v>
      </c>
      <c r="P370" s="138" t="s">
        <v>79</v>
      </c>
      <c r="Q370" s="138"/>
      <c r="R370" s="138">
        <v>1047001509376440</v>
      </c>
      <c r="S370" s="138"/>
      <c r="T370" s="138" t="s">
        <v>1260</v>
      </c>
      <c r="U370" s="138">
        <v>1</v>
      </c>
      <c r="V370" s="138" t="s">
        <v>86</v>
      </c>
      <c r="W370" s="139">
        <v>43038</v>
      </c>
      <c r="X370" s="142" t="s">
        <v>2173</v>
      </c>
      <c r="Y370" s="140">
        <v>121</v>
      </c>
      <c r="Z370" s="138" t="s">
        <v>1261</v>
      </c>
      <c r="AA370" s="138" t="s">
        <v>935</v>
      </c>
      <c r="AB370" s="138"/>
      <c r="AC370" s="138" t="s">
        <v>79</v>
      </c>
      <c r="AD370" s="138"/>
      <c r="AE370" s="138" t="s">
        <v>937</v>
      </c>
      <c r="AF370" s="138"/>
      <c r="AG370" s="138" t="s">
        <v>937</v>
      </c>
      <c r="AH370" s="138"/>
      <c r="AI370" s="138"/>
      <c r="AJ370" s="141"/>
      <c r="AK370" s="44"/>
      <c r="AL370" s="44"/>
    </row>
    <row r="371" spans="2:38" customFormat="1" x14ac:dyDescent="0.25">
      <c r="B371" s="137">
        <v>84118</v>
      </c>
      <c r="C371" s="138">
        <v>58703</v>
      </c>
      <c r="D371" s="139">
        <v>43031</v>
      </c>
      <c r="E371" s="139">
        <v>43032</v>
      </c>
      <c r="F371" s="138">
        <v>43537251</v>
      </c>
      <c r="G371" s="138" t="s">
        <v>1647</v>
      </c>
      <c r="H371" s="138">
        <v>2178838</v>
      </c>
      <c r="I371" s="138">
        <v>3002214897</v>
      </c>
      <c r="J371" s="138"/>
      <c r="K371" s="138" t="s">
        <v>1247</v>
      </c>
      <c r="L371" s="138" t="s">
        <v>101</v>
      </c>
      <c r="M371" s="138">
        <v>3</v>
      </c>
      <c r="N371" s="138">
        <v>1079131509376590</v>
      </c>
      <c r="O371" s="139" t="s">
        <v>1801</v>
      </c>
      <c r="P371" s="138"/>
      <c r="Q371" s="138"/>
      <c r="R371" s="138">
        <v>1072811509376560</v>
      </c>
      <c r="S371" s="138"/>
      <c r="T371" s="138" t="s">
        <v>1260</v>
      </c>
      <c r="U371" s="138">
        <v>1</v>
      </c>
      <c r="V371" s="138" t="s">
        <v>93</v>
      </c>
      <c r="W371" s="139">
        <v>43038</v>
      </c>
      <c r="X371" s="142" t="s">
        <v>2174</v>
      </c>
      <c r="Y371" s="140">
        <v>99</v>
      </c>
      <c r="Z371" s="138" t="s">
        <v>1261</v>
      </c>
      <c r="AA371" s="138"/>
      <c r="AB371" s="138"/>
      <c r="AC371" s="138"/>
      <c r="AD371" s="138"/>
      <c r="AE371" s="138"/>
      <c r="AF371" s="138"/>
      <c r="AG371" s="138"/>
      <c r="AH371" s="138"/>
      <c r="AI371" s="138"/>
      <c r="AJ371" s="141"/>
      <c r="AK371" s="44"/>
      <c r="AL371" s="44"/>
    </row>
    <row r="372" spans="2:38" customFormat="1" x14ac:dyDescent="0.25">
      <c r="B372" s="137">
        <v>84119</v>
      </c>
      <c r="C372" s="138">
        <v>58718</v>
      </c>
      <c r="D372" s="139">
        <v>43031</v>
      </c>
      <c r="E372" s="139">
        <v>43033</v>
      </c>
      <c r="F372" s="138">
        <v>43616524</v>
      </c>
      <c r="G372" s="138" t="s">
        <v>1648</v>
      </c>
      <c r="H372" s="138">
        <v>3456747</v>
      </c>
      <c r="I372" s="138">
        <v>3454636</v>
      </c>
      <c r="J372" s="138"/>
      <c r="K372" s="138" t="s">
        <v>1247</v>
      </c>
      <c r="L372" s="138" t="s">
        <v>107</v>
      </c>
      <c r="M372" s="138">
        <v>9</v>
      </c>
      <c r="N372" s="138"/>
      <c r="O372" s="139" t="s">
        <v>1801</v>
      </c>
      <c r="P372" s="138"/>
      <c r="Q372" s="138"/>
      <c r="R372" s="138">
        <v>1093491509376660</v>
      </c>
      <c r="S372" s="138"/>
      <c r="T372" s="138" t="s">
        <v>1260</v>
      </c>
      <c r="U372" s="138">
        <v>1</v>
      </c>
      <c r="V372" s="138" t="s">
        <v>93</v>
      </c>
      <c r="W372" s="139">
        <v>43038</v>
      </c>
      <c r="X372" s="142" t="s">
        <v>2175</v>
      </c>
      <c r="Y372" s="140">
        <v>62</v>
      </c>
      <c r="Z372" s="138" t="s">
        <v>1261</v>
      </c>
      <c r="AA372" s="138"/>
      <c r="AB372" s="138"/>
      <c r="AC372" s="138"/>
      <c r="AD372" s="138"/>
      <c r="AE372" s="138"/>
      <c r="AF372" s="138"/>
      <c r="AG372" s="138"/>
      <c r="AH372" s="138"/>
      <c r="AI372" s="138"/>
      <c r="AJ372" s="141"/>
      <c r="AK372" s="44"/>
      <c r="AL372" s="44"/>
    </row>
    <row r="373" spans="2:38" customFormat="1" x14ac:dyDescent="0.25">
      <c r="B373" s="137">
        <v>84120</v>
      </c>
      <c r="C373" s="138">
        <v>58721</v>
      </c>
      <c r="D373" s="139">
        <v>43031</v>
      </c>
      <c r="E373" s="139">
        <v>43031</v>
      </c>
      <c r="F373" s="138">
        <v>19084812</v>
      </c>
      <c r="G373" s="138" t="s">
        <v>1649</v>
      </c>
      <c r="H373" s="138">
        <v>2393264</v>
      </c>
      <c r="I373" s="138"/>
      <c r="J373" s="138"/>
      <c r="K373" s="138" t="s">
        <v>1247</v>
      </c>
      <c r="L373" s="138" t="s">
        <v>1169</v>
      </c>
      <c r="M373" s="138">
        <v>3</v>
      </c>
      <c r="N373" s="138"/>
      <c r="O373" s="139" t="s">
        <v>1801</v>
      </c>
      <c r="P373" s="138"/>
      <c r="Q373" s="138"/>
      <c r="R373" s="138">
        <v>1107481509376730</v>
      </c>
      <c r="S373" s="138"/>
      <c r="T373" s="138" t="s">
        <v>1260</v>
      </c>
      <c r="U373" s="138">
        <v>1</v>
      </c>
      <c r="V373" s="138" t="s">
        <v>59</v>
      </c>
      <c r="W373" s="139">
        <v>43038</v>
      </c>
      <c r="X373" s="142" t="s">
        <v>2176</v>
      </c>
      <c r="Y373" s="140">
        <v>108</v>
      </c>
      <c r="Z373" s="138" t="s">
        <v>1261</v>
      </c>
      <c r="AA373" s="138"/>
      <c r="AB373" s="138"/>
      <c r="AC373" s="138"/>
      <c r="AD373" s="138"/>
      <c r="AE373" s="138"/>
      <c r="AF373" s="138"/>
      <c r="AG373" s="138"/>
      <c r="AH373" s="138"/>
      <c r="AI373" s="138"/>
      <c r="AJ373" s="141"/>
      <c r="AK373" s="44"/>
      <c r="AL373" s="44"/>
    </row>
    <row r="374" spans="2:38" customFormat="1" x14ac:dyDescent="0.25">
      <c r="B374" s="137">
        <v>84121</v>
      </c>
      <c r="C374" s="138">
        <v>58726</v>
      </c>
      <c r="D374" s="139">
        <v>43031</v>
      </c>
      <c r="E374" s="139">
        <v>43032</v>
      </c>
      <c r="F374" s="138">
        <v>8225601</v>
      </c>
      <c r="G374" s="138" t="s">
        <v>1650</v>
      </c>
      <c r="H374" s="138">
        <v>5078678</v>
      </c>
      <c r="I374" s="138"/>
      <c r="J374" s="138"/>
      <c r="K374" s="138" t="s">
        <v>1247</v>
      </c>
      <c r="L374" s="138" t="s">
        <v>1237</v>
      </c>
      <c r="M374" s="138">
        <v>6</v>
      </c>
      <c r="N374" s="138"/>
      <c r="O374" s="139" t="s">
        <v>1801</v>
      </c>
      <c r="P374" s="138" t="s">
        <v>79</v>
      </c>
      <c r="Q374" s="138"/>
      <c r="R374" s="138">
        <v>1129501509376840</v>
      </c>
      <c r="S374" s="138"/>
      <c r="T374" s="138" t="s">
        <v>1260</v>
      </c>
      <c r="U374" s="138">
        <v>1</v>
      </c>
      <c r="V374" s="138" t="s">
        <v>86</v>
      </c>
      <c r="W374" s="139">
        <v>43038</v>
      </c>
      <c r="X374" s="142" t="s">
        <v>2177</v>
      </c>
      <c r="Y374" s="140">
        <v>186</v>
      </c>
      <c r="Z374" s="138" t="s">
        <v>1261</v>
      </c>
      <c r="AA374" s="138" t="s">
        <v>935</v>
      </c>
      <c r="AB374" s="138"/>
      <c r="AC374" s="138" t="s">
        <v>79</v>
      </c>
      <c r="AD374" s="138"/>
      <c r="AE374" s="138" t="s">
        <v>935</v>
      </c>
      <c r="AF374" s="138"/>
      <c r="AG374" s="138" t="s">
        <v>937</v>
      </c>
      <c r="AH374" s="138"/>
      <c r="AI374" s="138"/>
      <c r="AJ374" s="141"/>
      <c r="AK374" s="44"/>
      <c r="AL374" s="44"/>
    </row>
    <row r="375" spans="2:38" customFormat="1" x14ac:dyDescent="0.25">
      <c r="B375" s="137">
        <v>84122</v>
      </c>
      <c r="C375" s="138">
        <v>58731</v>
      </c>
      <c r="D375" s="139">
        <v>43031</v>
      </c>
      <c r="E375" s="139">
        <v>43033</v>
      </c>
      <c r="F375" s="138" t="s">
        <v>1313</v>
      </c>
      <c r="G375" s="138" t="s">
        <v>1651</v>
      </c>
      <c r="H375" s="138">
        <v>4181362</v>
      </c>
      <c r="I375" s="138"/>
      <c r="J375" s="138"/>
      <c r="K375" s="138" t="s">
        <v>1247</v>
      </c>
      <c r="L375" s="138" t="s">
        <v>104</v>
      </c>
      <c r="M375" s="138">
        <v>6</v>
      </c>
      <c r="N375" s="138"/>
      <c r="O375" s="139" t="s">
        <v>1801</v>
      </c>
      <c r="P375" s="138"/>
      <c r="Q375" s="138"/>
      <c r="R375" s="138">
        <v>1018391509377030</v>
      </c>
      <c r="S375" s="138"/>
      <c r="T375" s="138" t="s">
        <v>1260</v>
      </c>
      <c r="U375" s="138">
        <v>1</v>
      </c>
      <c r="V375" s="138" t="s">
        <v>59</v>
      </c>
      <c r="W375" s="139">
        <v>43038</v>
      </c>
      <c r="X375" s="142" t="s">
        <v>2178</v>
      </c>
      <c r="Y375" s="140">
        <v>108</v>
      </c>
      <c r="Z375" s="138" t="s">
        <v>1261</v>
      </c>
      <c r="AA375" s="138"/>
      <c r="AB375" s="138"/>
      <c r="AC375" s="138"/>
      <c r="AD375" s="138"/>
      <c r="AE375" s="138"/>
      <c r="AF375" s="138"/>
      <c r="AG375" s="138"/>
      <c r="AH375" s="138"/>
      <c r="AI375" s="138"/>
      <c r="AJ375" s="141"/>
      <c r="AK375" s="44"/>
      <c r="AL375" s="44"/>
    </row>
    <row r="376" spans="2:38" customFormat="1" x14ac:dyDescent="0.25">
      <c r="B376" s="137">
        <v>84123</v>
      </c>
      <c r="C376" s="138">
        <v>58754</v>
      </c>
      <c r="D376" s="139">
        <v>43031</v>
      </c>
      <c r="E376" s="139">
        <v>43032</v>
      </c>
      <c r="F376" s="138">
        <v>42896135</v>
      </c>
      <c r="G376" s="138" t="s">
        <v>1652</v>
      </c>
      <c r="H376" s="138">
        <v>6001090</v>
      </c>
      <c r="I376" s="138">
        <v>3147414135</v>
      </c>
      <c r="J376" s="138"/>
      <c r="K376" s="138" t="s">
        <v>1247</v>
      </c>
      <c r="L376" s="138" t="s">
        <v>101</v>
      </c>
      <c r="M376" s="138">
        <v>3</v>
      </c>
      <c r="N376" s="138">
        <v>1049431509377180</v>
      </c>
      <c r="O376" s="139" t="s">
        <v>1801</v>
      </c>
      <c r="P376" s="138" t="s">
        <v>80</v>
      </c>
      <c r="Q376" s="138" t="s">
        <v>1815</v>
      </c>
      <c r="R376" s="138">
        <v>1040981509377140</v>
      </c>
      <c r="S376" s="138"/>
      <c r="T376" s="138" t="s">
        <v>1260</v>
      </c>
      <c r="U376" s="138">
        <v>1</v>
      </c>
      <c r="V376" s="138" t="s">
        <v>90</v>
      </c>
      <c r="W376" s="139">
        <v>43038</v>
      </c>
      <c r="X376" s="142" t="s">
        <v>2179</v>
      </c>
      <c r="Y376" s="140">
        <v>147</v>
      </c>
      <c r="Z376" s="138" t="s">
        <v>1261</v>
      </c>
      <c r="AA376" s="138"/>
      <c r="AB376" s="138"/>
      <c r="AC376" s="138"/>
      <c r="AD376" s="138"/>
      <c r="AE376" s="138"/>
      <c r="AF376" s="138"/>
      <c r="AG376" s="138"/>
      <c r="AH376" s="138"/>
      <c r="AI376" s="138"/>
      <c r="AJ376" s="141"/>
      <c r="AK376" s="44"/>
      <c r="AL376" s="44"/>
    </row>
    <row r="377" spans="2:38" customFormat="1" x14ac:dyDescent="0.25">
      <c r="B377" s="137">
        <v>84124</v>
      </c>
      <c r="C377" s="138">
        <v>58762</v>
      </c>
      <c r="D377" s="139">
        <v>43031</v>
      </c>
      <c r="E377" s="139">
        <v>43033</v>
      </c>
      <c r="F377" s="138">
        <v>32258878</v>
      </c>
      <c r="G377" s="138" t="s">
        <v>1653</v>
      </c>
      <c r="H377" s="138">
        <v>2263665</v>
      </c>
      <c r="I377" s="138"/>
      <c r="J377" s="138"/>
      <c r="K377" s="138" t="s">
        <v>1247</v>
      </c>
      <c r="L377" s="138" t="s">
        <v>102</v>
      </c>
      <c r="M377" s="138">
        <v>3</v>
      </c>
      <c r="N377" s="138"/>
      <c r="O377" s="139" t="s">
        <v>1801</v>
      </c>
      <c r="P377" s="138"/>
      <c r="Q377" s="138"/>
      <c r="R377" s="138">
        <v>1070171509377290</v>
      </c>
      <c r="S377" s="138"/>
      <c r="T377" s="138" t="s">
        <v>1260</v>
      </c>
      <c r="U377" s="138">
        <v>1</v>
      </c>
      <c r="V377" s="138" t="s">
        <v>93</v>
      </c>
      <c r="W377" s="139">
        <v>43038</v>
      </c>
      <c r="X377" s="142" t="s">
        <v>2180</v>
      </c>
      <c r="Y377" s="140">
        <v>54</v>
      </c>
      <c r="Z377" s="138" t="s">
        <v>1261</v>
      </c>
      <c r="AA377" s="138"/>
      <c r="AB377" s="138"/>
      <c r="AC377" s="138"/>
      <c r="AD377" s="138"/>
      <c r="AE377" s="138"/>
      <c r="AF377" s="138"/>
      <c r="AG377" s="138"/>
      <c r="AH377" s="138"/>
      <c r="AI377" s="138"/>
      <c r="AJ377" s="141"/>
      <c r="AK377" s="44"/>
      <c r="AL377" s="44"/>
    </row>
    <row r="378" spans="2:38" customFormat="1" x14ac:dyDescent="0.25">
      <c r="B378" s="137">
        <v>84125</v>
      </c>
      <c r="C378" s="138">
        <v>58766</v>
      </c>
      <c r="D378" s="139">
        <v>43032</v>
      </c>
      <c r="E378" s="139">
        <v>43033</v>
      </c>
      <c r="F378" s="138" t="s">
        <v>1313</v>
      </c>
      <c r="G378" s="138" t="s">
        <v>1654</v>
      </c>
      <c r="H378" s="138">
        <v>4447405</v>
      </c>
      <c r="I378" s="138">
        <v>2514254</v>
      </c>
      <c r="J378" s="138"/>
      <c r="K378" s="138" t="s">
        <v>1247</v>
      </c>
      <c r="L378" s="138" t="s">
        <v>1239</v>
      </c>
      <c r="M378" s="138">
        <v>1</v>
      </c>
      <c r="N378" s="138"/>
      <c r="O378" s="139" t="s">
        <v>1801</v>
      </c>
      <c r="P378" s="138"/>
      <c r="Q378" s="138"/>
      <c r="R378" s="138">
        <v>1083761509377350</v>
      </c>
      <c r="S378" s="138"/>
      <c r="T378" s="138" t="s">
        <v>1260</v>
      </c>
      <c r="U378" s="138">
        <v>1</v>
      </c>
      <c r="V378" s="138" t="s">
        <v>59</v>
      </c>
      <c r="W378" s="139">
        <v>43038</v>
      </c>
      <c r="X378" s="142" t="s">
        <v>2181</v>
      </c>
      <c r="Y378" s="140">
        <v>75</v>
      </c>
      <c r="Z378" s="138" t="s">
        <v>1261</v>
      </c>
      <c r="AA378" s="138"/>
      <c r="AB378" s="138"/>
      <c r="AC378" s="138"/>
      <c r="AD378" s="138"/>
      <c r="AE378" s="138"/>
      <c r="AF378" s="138"/>
      <c r="AG378" s="138"/>
      <c r="AH378" s="138"/>
      <c r="AI378" s="138"/>
      <c r="AJ378" s="141"/>
      <c r="AK378" s="44"/>
      <c r="AL378" s="44"/>
    </row>
    <row r="379" spans="2:38" customFormat="1" x14ac:dyDescent="0.25">
      <c r="B379" s="137">
        <v>84126</v>
      </c>
      <c r="C379" s="138">
        <v>58767</v>
      </c>
      <c r="D379" s="139">
        <v>43032</v>
      </c>
      <c r="E379" s="139">
        <v>43033</v>
      </c>
      <c r="F379" s="138" t="s">
        <v>1313</v>
      </c>
      <c r="G379" s="138" t="s">
        <v>1294</v>
      </c>
      <c r="H379" s="138">
        <v>3616567</v>
      </c>
      <c r="I379" s="138">
        <v>3206968608</v>
      </c>
      <c r="J379" s="138"/>
      <c r="K379" s="138" t="s">
        <v>1247</v>
      </c>
      <c r="L379" s="138" t="s">
        <v>104</v>
      </c>
      <c r="M379" s="138">
        <v>6</v>
      </c>
      <c r="N379" s="138"/>
      <c r="O379" s="139" t="s">
        <v>1801</v>
      </c>
      <c r="P379" s="138" t="s">
        <v>79</v>
      </c>
      <c r="Q379" s="138"/>
      <c r="R379" s="138">
        <v>1098631509377430</v>
      </c>
      <c r="S379" s="138"/>
      <c r="T379" s="138" t="s">
        <v>1260</v>
      </c>
      <c r="U379" s="138">
        <v>1</v>
      </c>
      <c r="V379" s="138" t="s">
        <v>86</v>
      </c>
      <c r="W379" s="139">
        <v>43038</v>
      </c>
      <c r="X379" s="142" t="s">
        <v>2182</v>
      </c>
      <c r="Y379" s="140">
        <v>97</v>
      </c>
      <c r="Z379" s="138" t="s">
        <v>1261</v>
      </c>
      <c r="AA379" s="138" t="s">
        <v>935</v>
      </c>
      <c r="AB379" s="138"/>
      <c r="AC379" s="138" t="s">
        <v>79</v>
      </c>
      <c r="AD379" s="138"/>
      <c r="AE379" s="138" t="s">
        <v>935</v>
      </c>
      <c r="AF379" s="138"/>
      <c r="AG379" s="138" t="s">
        <v>935</v>
      </c>
      <c r="AH379" s="138"/>
      <c r="AI379" s="138"/>
      <c r="AJ379" s="141"/>
      <c r="AK379" s="44"/>
      <c r="AL379" s="44"/>
    </row>
    <row r="380" spans="2:38" customFormat="1" x14ac:dyDescent="0.25">
      <c r="B380" s="137">
        <v>84127</v>
      </c>
      <c r="C380" s="138">
        <v>58787</v>
      </c>
      <c r="D380" s="139">
        <v>43032</v>
      </c>
      <c r="E380" s="139">
        <v>43033</v>
      </c>
      <c r="F380" s="138">
        <v>43670693</v>
      </c>
      <c r="G380" s="138" t="s">
        <v>1655</v>
      </c>
      <c r="H380" s="138">
        <v>2167078</v>
      </c>
      <c r="I380" s="138"/>
      <c r="J380" s="138"/>
      <c r="K380" s="138" t="s">
        <v>1247</v>
      </c>
      <c r="L380" s="138" t="s">
        <v>103</v>
      </c>
      <c r="M380" s="138">
        <v>3</v>
      </c>
      <c r="N380" s="138"/>
      <c r="O380" s="139" t="s">
        <v>1801</v>
      </c>
      <c r="P380" s="138" t="s">
        <v>79</v>
      </c>
      <c r="Q380" s="138"/>
      <c r="R380" s="138">
        <v>1119111509377530</v>
      </c>
      <c r="S380" s="138"/>
      <c r="T380" s="138" t="s">
        <v>1260</v>
      </c>
      <c r="U380" s="138">
        <v>1</v>
      </c>
      <c r="V380" s="138" t="s">
        <v>86</v>
      </c>
      <c r="W380" s="139">
        <v>43038</v>
      </c>
      <c r="X380" s="142" t="s">
        <v>2183</v>
      </c>
      <c r="Y380" s="140">
        <v>248</v>
      </c>
      <c r="Z380" s="138" t="s">
        <v>1261</v>
      </c>
      <c r="AA380" s="138" t="s">
        <v>935</v>
      </c>
      <c r="AB380" s="138"/>
      <c r="AC380" s="138" t="s">
        <v>79</v>
      </c>
      <c r="AD380" s="138"/>
      <c r="AE380" s="138" t="s">
        <v>937</v>
      </c>
      <c r="AF380" s="138"/>
      <c r="AG380" s="138" t="s">
        <v>935</v>
      </c>
      <c r="AH380" s="138"/>
      <c r="AI380" s="138"/>
      <c r="AJ380" s="141"/>
      <c r="AK380" s="44"/>
      <c r="AL380" s="44"/>
    </row>
    <row r="381" spans="2:38" customFormat="1" x14ac:dyDescent="0.25">
      <c r="B381" s="137">
        <v>84128</v>
      </c>
      <c r="C381" s="138">
        <v>58796</v>
      </c>
      <c r="D381" s="139">
        <v>43032</v>
      </c>
      <c r="E381" s="139">
        <v>43033</v>
      </c>
      <c r="F381" s="138">
        <v>21675239</v>
      </c>
      <c r="G381" s="138" t="s">
        <v>1656</v>
      </c>
      <c r="H381" s="138">
        <v>5048030</v>
      </c>
      <c r="I381" s="138">
        <v>3137303623</v>
      </c>
      <c r="J381" s="138"/>
      <c r="K381" s="138" t="s">
        <v>1247</v>
      </c>
      <c r="L381" s="138" t="s">
        <v>107</v>
      </c>
      <c r="M381" s="138">
        <v>9</v>
      </c>
      <c r="N381" s="138"/>
      <c r="O381" s="139" t="s">
        <v>1801</v>
      </c>
      <c r="P381" s="138" t="s">
        <v>79</v>
      </c>
      <c r="Q381" s="138"/>
      <c r="R381" s="138">
        <v>1014101509377780</v>
      </c>
      <c r="S381" s="138"/>
      <c r="T381" s="138" t="s">
        <v>1260</v>
      </c>
      <c r="U381" s="138">
        <v>1</v>
      </c>
      <c r="V381" s="138" t="s">
        <v>86</v>
      </c>
      <c r="W381" s="139">
        <v>43038</v>
      </c>
      <c r="X381" s="142" t="s">
        <v>2184</v>
      </c>
      <c r="Y381" s="140">
        <v>115</v>
      </c>
      <c r="Z381" s="138" t="s">
        <v>1261</v>
      </c>
      <c r="AA381" s="138" t="s">
        <v>935</v>
      </c>
      <c r="AB381" s="138"/>
      <c r="AC381" s="138" t="s">
        <v>79</v>
      </c>
      <c r="AD381" s="138"/>
      <c r="AE381" s="138" t="s">
        <v>935</v>
      </c>
      <c r="AF381" s="138"/>
      <c r="AG381" s="138" t="s">
        <v>935</v>
      </c>
      <c r="AH381" s="138"/>
      <c r="AI381" s="138"/>
      <c r="AJ381" s="141"/>
      <c r="AK381" s="44"/>
      <c r="AL381" s="44"/>
    </row>
    <row r="382" spans="2:38" customFormat="1" x14ac:dyDescent="0.25">
      <c r="B382" s="137">
        <v>84129</v>
      </c>
      <c r="C382" s="138">
        <v>58806</v>
      </c>
      <c r="D382" s="139">
        <v>43032</v>
      </c>
      <c r="E382" s="139">
        <v>43033</v>
      </c>
      <c r="F382" s="138" t="s">
        <v>1313</v>
      </c>
      <c r="G382" s="138" t="s">
        <v>1657</v>
      </c>
      <c r="H382" s="138">
        <v>2544138</v>
      </c>
      <c r="I382" s="138"/>
      <c r="J382" s="138"/>
      <c r="K382" s="138" t="s">
        <v>1247</v>
      </c>
      <c r="L382" s="138" t="s">
        <v>104</v>
      </c>
      <c r="M382" s="138">
        <v>3</v>
      </c>
      <c r="N382" s="138"/>
      <c r="O382" s="139" t="s">
        <v>1801</v>
      </c>
      <c r="P382" s="138"/>
      <c r="Q382" s="138"/>
      <c r="R382" s="138">
        <v>1040441509377910</v>
      </c>
      <c r="S382" s="138"/>
      <c r="T382" s="138" t="s">
        <v>1260</v>
      </c>
      <c r="U382" s="138">
        <v>1</v>
      </c>
      <c r="V382" s="138" t="s">
        <v>59</v>
      </c>
      <c r="W382" s="139">
        <v>43038</v>
      </c>
      <c r="X382" s="142" t="s">
        <v>2185</v>
      </c>
      <c r="Y382" s="140">
        <v>125</v>
      </c>
      <c r="Z382" s="138" t="s">
        <v>1261</v>
      </c>
      <c r="AA382" s="138"/>
      <c r="AB382" s="138"/>
      <c r="AC382" s="138"/>
      <c r="AD382" s="138"/>
      <c r="AE382" s="138"/>
      <c r="AF382" s="138"/>
      <c r="AG382" s="138"/>
      <c r="AH382" s="138"/>
      <c r="AI382" s="138"/>
      <c r="AJ382" s="141"/>
      <c r="AK382" s="44"/>
      <c r="AL382" s="44"/>
    </row>
    <row r="383" spans="2:38" customFormat="1" x14ac:dyDescent="0.25">
      <c r="B383" s="137">
        <v>84130</v>
      </c>
      <c r="C383" s="138">
        <v>58816</v>
      </c>
      <c r="D383" s="139">
        <v>43032</v>
      </c>
      <c r="E383" s="139">
        <v>43033</v>
      </c>
      <c r="F383" s="138">
        <v>71172583</v>
      </c>
      <c r="G383" s="138" t="s">
        <v>1658</v>
      </c>
      <c r="H383" s="138">
        <v>2182990</v>
      </c>
      <c r="I383" s="138">
        <v>3217287097</v>
      </c>
      <c r="J383" s="138"/>
      <c r="K383" s="138" t="s">
        <v>1247</v>
      </c>
      <c r="L383" s="138" t="s">
        <v>1238</v>
      </c>
      <c r="M383" s="138">
        <v>3</v>
      </c>
      <c r="N383" s="138"/>
      <c r="O383" s="139" t="s">
        <v>1801</v>
      </c>
      <c r="P383" s="138" t="s">
        <v>79</v>
      </c>
      <c r="Q383" s="138"/>
      <c r="R383" s="138">
        <v>1063721509378020</v>
      </c>
      <c r="S383" s="138"/>
      <c r="T383" s="138" t="s">
        <v>1260</v>
      </c>
      <c r="U383" s="138">
        <v>1</v>
      </c>
      <c r="V383" s="138" t="s">
        <v>86</v>
      </c>
      <c r="W383" s="139">
        <v>43038</v>
      </c>
      <c r="X383" s="142" t="s">
        <v>2186</v>
      </c>
      <c r="Y383" s="140">
        <v>107</v>
      </c>
      <c r="Z383" s="138" t="s">
        <v>1261</v>
      </c>
      <c r="AA383" s="138" t="s">
        <v>935</v>
      </c>
      <c r="AB383" s="138"/>
      <c r="AC383" s="138" t="s">
        <v>79</v>
      </c>
      <c r="AD383" s="138"/>
      <c r="AE383" s="138" t="s">
        <v>937</v>
      </c>
      <c r="AF383" s="138"/>
      <c r="AG383" s="138" t="s">
        <v>935</v>
      </c>
      <c r="AH383" s="138"/>
      <c r="AI383" s="138"/>
      <c r="AJ383" s="141"/>
      <c r="AK383" s="44"/>
      <c r="AL383" s="44"/>
    </row>
    <row r="384" spans="2:38" customFormat="1" x14ac:dyDescent="0.25">
      <c r="B384" s="137">
        <v>84131</v>
      </c>
      <c r="C384" s="138">
        <v>58823</v>
      </c>
      <c r="D384" s="139">
        <v>43032</v>
      </c>
      <c r="E384" s="139">
        <v>43033</v>
      </c>
      <c r="F384" s="138">
        <v>98666650</v>
      </c>
      <c r="G384" s="138" t="s">
        <v>1659</v>
      </c>
      <c r="H384" s="138">
        <v>4185098</v>
      </c>
      <c r="I384" s="138">
        <v>3006930781</v>
      </c>
      <c r="J384" s="138"/>
      <c r="K384" s="138" t="s">
        <v>1247</v>
      </c>
      <c r="L384" s="138" t="s">
        <v>101</v>
      </c>
      <c r="M384" s="138">
        <v>3</v>
      </c>
      <c r="N384" s="138">
        <v>1094911509378180</v>
      </c>
      <c r="O384" s="139" t="s">
        <v>1801</v>
      </c>
      <c r="P384" s="138"/>
      <c r="Q384" s="138"/>
      <c r="R384" s="138">
        <v>1086821509378140</v>
      </c>
      <c r="S384" s="138"/>
      <c r="T384" s="138" t="s">
        <v>1260</v>
      </c>
      <c r="U384" s="138">
        <v>1</v>
      </c>
      <c r="V384" s="138" t="s">
        <v>59</v>
      </c>
      <c r="W384" s="139">
        <v>43038</v>
      </c>
      <c r="X384" s="142" t="s">
        <v>2187</v>
      </c>
      <c r="Y384" s="140">
        <v>135</v>
      </c>
      <c r="Z384" s="138" t="s">
        <v>1261</v>
      </c>
      <c r="AA384" s="138"/>
      <c r="AB384" s="138"/>
      <c r="AC384" s="138"/>
      <c r="AD384" s="138"/>
      <c r="AE384" s="138"/>
      <c r="AF384" s="138"/>
      <c r="AG384" s="138"/>
      <c r="AH384" s="138"/>
      <c r="AI384" s="138"/>
      <c r="AJ384" s="141"/>
      <c r="AK384" s="44"/>
      <c r="AL384" s="44"/>
    </row>
    <row r="385" spans="2:38" customFormat="1" x14ac:dyDescent="0.25">
      <c r="B385" s="137">
        <v>84132</v>
      </c>
      <c r="C385" s="138">
        <v>58843</v>
      </c>
      <c r="D385" s="139">
        <v>43033</v>
      </c>
      <c r="E385" s="139">
        <v>43033</v>
      </c>
      <c r="F385" s="138" t="s">
        <v>1313</v>
      </c>
      <c r="G385" s="138" t="s">
        <v>1660</v>
      </c>
      <c r="H385" s="138">
        <v>2550051</v>
      </c>
      <c r="I385" s="138"/>
      <c r="J385" s="138"/>
      <c r="K385" s="138" t="s">
        <v>1247</v>
      </c>
      <c r="L385" s="138" t="s">
        <v>1237</v>
      </c>
      <c r="M385" s="138">
        <v>6</v>
      </c>
      <c r="N385" s="138"/>
      <c r="O385" s="139" t="s">
        <v>1801</v>
      </c>
      <c r="P385" s="138"/>
      <c r="Q385" s="138"/>
      <c r="R385" s="138">
        <v>1119351509378300</v>
      </c>
      <c r="S385" s="138"/>
      <c r="T385" s="138" t="s">
        <v>1260</v>
      </c>
      <c r="U385" s="138">
        <v>1</v>
      </c>
      <c r="V385" s="138" t="s">
        <v>93</v>
      </c>
      <c r="W385" s="139">
        <v>43038</v>
      </c>
      <c r="X385" s="142" t="s">
        <v>2188</v>
      </c>
      <c r="Y385" s="140">
        <v>123</v>
      </c>
      <c r="Z385" s="138" t="s">
        <v>1261</v>
      </c>
      <c r="AA385" s="138"/>
      <c r="AB385" s="138"/>
      <c r="AC385" s="138"/>
      <c r="AD385" s="138"/>
      <c r="AE385" s="138"/>
      <c r="AF385" s="138"/>
      <c r="AG385" s="138"/>
      <c r="AH385" s="138"/>
      <c r="AI385" s="138"/>
      <c r="AJ385" s="141"/>
      <c r="AK385" s="44"/>
      <c r="AL385" s="44"/>
    </row>
    <row r="386" spans="2:38" customFormat="1" x14ac:dyDescent="0.25">
      <c r="B386" s="137">
        <v>84133</v>
      </c>
      <c r="C386" s="138">
        <v>58845</v>
      </c>
      <c r="D386" s="139">
        <v>43033</v>
      </c>
      <c r="E386" s="139">
        <v>43033</v>
      </c>
      <c r="F386" s="138">
        <v>43530131</v>
      </c>
      <c r="G386" s="138" t="s">
        <v>1661</v>
      </c>
      <c r="H386" s="138">
        <v>2847259</v>
      </c>
      <c r="I386" s="138"/>
      <c r="J386" s="138"/>
      <c r="K386" s="138" t="s">
        <v>1247</v>
      </c>
      <c r="L386" s="138" t="s">
        <v>104</v>
      </c>
      <c r="M386" s="138">
        <v>3</v>
      </c>
      <c r="N386" s="138"/>
      <c r="O386" s="139" t="s">
        <v>1801</v>
      </c>
      <c r="P386" s="138" t="s">
        <v>80</v>
      </c>
      <c r="Q386" s="138" t="s">
        <v>1816</v>
      </c>
      <c r="R386" s="138">
        <v>1139001509378400</v>
      </c>
      <c r="S386" s="138"/>
      <c r="T386" s="138" t="s">
        <v>1260</v>
      </c>
      <c r="U386" s="138">
        <v>1</v>
      </c>
      <c r="V386" s="138" t="s">
        <v>90</v>
      </c>
      <c r="W386" s="139">
        <v>43038</v>
      </c>
      <c r="X386" s="142" t="s">
        <v>2189</v>
      </c>
      <c r="Y386" s="140">
        <v>115</v>
      </c>
      <c r="Z386" s="138" t="s">
        <v>1261</v>
      </c>
      <c r="AA386" s="138"/>
      <c r="AB386" s="138"/>
      <c r="AC386" s="138"/>
      <c r="AD386" s="138"/>
      <c r="AE386" s="138"/>
      <c r="AF386" s="138"/>
      <c r="AG386" s="138"/>
      <c r="AH386" s="138"/>
      <c r="AI386" s="138"/>
      <c r="AJ386" s="141"/>
      <c r="AK386" s="44"/>
      <c r="AL386" s="44"/>
    </row>
    <row r="387" spans="2:38" customFormat="1" x14ac:dyDescent="0.25">
      <c r="B387" s="137">
        <v>84134</v>
      </c>
      <c r="C387" s="138">
        <v>58850</v>
      </c>
      <c r="D387" s="139">
        <v>43033</v>
      </c>
      <c r="E387" s="139">
        <v>43033</v>
      </c>
      <c r="F387" s="138" t="s">
        <v>1313</v>
      </c>
      <c r="G387" s="138" t="s">
        <v>1662</v>
      </c>
      <c r="H387" s="138">
        <v>3175767089</v>
      </c>
      <c r="I387" s="138"/>
      <c r="J387" s="138"/>
      <c r="K387" s="138" t="s">
        <v>1247</v>
      </c>
      <c r="L387" s="138" t="s">
        <v>1239</v>
      </c>
      <c r="M387" s="138">
        <v>7</v>
      </c>
      <c r="N387" s="138"/>
      <c r="O387" s="139" t="s">
        <v>1801</v>
      </c>
      <c r="P387" s="138"/>
      <c r="Q387" s="138"/>
      <c r="R387" s="138">
        <v>1012941509378530</v>
      </c>
      <c r="S387" s="138"/>
      <c r="T387" s="138" t="s">
        <v>1260</v>
      </c>
      <c r="U387" s="138">
        <v>1</v>
      </c>
      <c r="V387" s="138" t="s">
        <v>94</v>
      </c>
      <c r="W387" s="139">
        <v>43038</v>
      </c>
      <c r="X387" s="142" t="s">
        <v>2190</v>
      </c>
      <c r="Y387" s="140">
        <v>60</v>
      </c>
      <c r="Z387" s="138" t="s">
        <v>1261</v>
      </c>
      <c r="AA387" s="138"/>
      <c r="AB387" s="138"/>
      <c r="AC387" s="138"/>
      <c r="AD387" s="138"/>
      <c r="AE387" s="138"/>
      <c r="AF387" s="138"/>
      <c r="AG387" s="138"/>
      <c r="AH387" s="138"/>
      <c r="AI387" s="138"/>
      <c r="AJ387" s="141"/>
      <c r="AK387" s="44"/>
      <c r="AL387" s="44"/>
    </row>
    <row r="388" spans="2:38" customFormat="1" x14ac:dyDescent="0.25">
      <c r="B388" s="137">
        <v>84136</v>
      </c>
      <c r="C388" s="138">
        <v>57737</v>
      </c>
      <c r="D388" s="139">
        <v>43005</v>
      </c>
      <c r="E388" s="139">
        <v>43034</v>
      </c>
      <c r="F388" s="138">
        <v>40410124</v>
      </c>
      <c r="G388" s="138" t="s">
        <v>1372</v>
      </c>
      <c r="H388" s="138">
        <v>4442024</v>
      </c>
      <c r="I388" s="138"/>
      <c r="J388" s="138"/>
      <c r="K388" s="138" t="s">
        <v>1247</v>
      </c>
      <c r="L388" s="138" t="s">
        <v>1239</v>
      </c>
      <c r="M388" s="138">
        <v>5</v>
      </c>
      <c r="N388" s="138"/>
      <c r="O388" s="139" t="s">
        <v>1802</v>
      </c>
      <c r="P388" s="138" t="s">
        <v>79</v>
      </c>
      <c r="Q388" s="138"/>
      <c r="R388" s="138">
        <v>1134921509632020</v>
      </c>
      <c r="S388" s="138"/>
      <c r="T388" s="138" t="s">
        <v>1260</v>
      </c>
      <c r="U388" s="138">
        <v>1</v>
      </c>
      <c r="V388" s="138" t="s">
        <v>86</v>
      </c>
      <c r="W388" s="139">
        <v>43041</v>
      </c>
      <c r="X388" s="142" t="s">
        <v>2191</v>
      </c>
      <c r="Y388" s="140">
        <v>433</v>
      </c>
      <c r="Z388" s="138" t="s">
        <v>2264</v>
      </c>
      <c r="AA388" s="138" t="s">
        <v>937</v>
      </c>
      <c r="AB388" s="138"/>
      <c r="AC388" s="138" t="s">
        <v>79</v>
      </c>
      <c r="AD388" s="138"/>
      <c r="AE388" s="138" t="s">
        <v>937</v>
      </c>
      <c r="AF388" s="138"/>
      <c r="AG388" s="138" t="s">
        <v>937</v>
      </c>
      <c r="AH388" s="138"/>
      <c r="AI388" s="138" t="s">
        <v>2324</v>
      </c>
      <c r="AJ388" s="141"/>
      <c r="AK388" s="44"/>
      <c r="AL388" s="44"/>
    </row>
    <row r="389" spans="2:38" customFormat="1" x14ac:dyDescent="0.25">
      <c r="B389" s="137">
        <v>84137</v>
      </c>
      <c r="C389" s="138">
        <v>58176</v>
      </c>
      <c r="D389" s="139">
        <v>43017</v>
      </c>
      <c r="E389" s="139">
        <v>43038</v>
      </c>
      <c r="F389" s="138">
        <v>43723536</v>
      </c>
      <c r="G389" s="138" t="s">
        <v>1663</v>
      </c>
      <c r="H389" s="138">
        <v>3216265</v>
      </c>
      <c r="I389" s="138"/>
      <c r="J389" s="138"/>
      <c r="K389" s="138" t="s">
        <v>1247</v>
      </c>
      <c r="L389" s="138" t="s">
        <v>102</v>
      </c>
      <c r="M389" s="138">
        <v>5</v>
      </c>
      <c r="N389" s="138" t="s">
        <v>1787</v>
      </c>
      <c r="O389" s="139" t="s">
        <v>1802</v>
      </c>
      <c r="P389" s="138"/>
      <c r="Q389" s="138"/>
      <c r="R389" s="138">
        <v>1075941509632510</v>
      </c>
      <c r="S389" s="138"/>
      <c r="T389" s="138" t="s">
        <v>1260</v>
      </c>
      <c r="U389" s="138">
        <v>1</v>
      </c>
      <c r="V389" s="138" t="s">
        <v>93</v>
      </c>
      <c r="W389" s="139">
        <v>43041</v>
      </c>
      <c r="X389" s="142" t="s">
        <v>2192</v>
      </c>
      <c r="Y389" s="140">
        <v>273</v>
      </c>
      <c r="Z389" s="138" t="s">
        <v>2264</v>
      </c>
      <c r="AA389" s="138"/>
      <c r="AB389" s="138"/>
      <c r="AC389" s="138"/>
      <c r="AD389" s="138"/>
      <c r="AE389" s="138"/>
      <c r="AF389" s="138"/>
      <c r="AG389" s="138"/>
      <c r="AH389" s="138"/>
      <c r="AI389" s="138"/>
      <c r="AJ389" s="141"/>
      <c r="AK389" s="44"/>
      <c r="AL389" s="44"/>
    </row>
    <row r="390" spans="2:38" customFormat="1" x14ac:dyDescent="0.25">
      <c r="B390" s="137">
        <v>84138</v>
      </c>
      <c r="C390" s="138">
        <v>58205</v>
      </c>
      <c r="D390" s="139">
        <v>43017</v>
      </c>
      <c r="E390" s="139">
        <v>43034</v>
      </c>
      <c r="F390" s="138">
        <v>42970648</v>
      </c>
      <c r="G390" s="138" t="s">
        <v>1664</v>
      </c>
      <c r="H390" s="138">
        <v>4261830</v>
      </c>
      <c r="I390" s="138"/>
      <c r="J390" s="138"/>
      <c r="K390" s="138" t="s">
        <v>1247</v>
      </c>
      <c r="L390" s="138" t="s">
        <v>102</v>
      </c>
      <c r="M390" s="138">
        <v>2</v>
      </c>
      <c r="N390" s="138"/>
      <c r="O390" s="139" t="s">
        <v>1802</v>
      </c>
      <c r="P390" s="138" t="s">
        <v>79</v>
      </c>
      <c r="Q390" s="138"/>
      <c r="R390" s="138">
        <v>1112531509632710</v>
      </c>
      <c r="S390" s="138"/>
      <c r="T390" s="138" t="s">
        <v>1260</v>
      </c>
      <c r="U390" s="138">
        <v>1</v>
      </c>
      <c r="V390" s="138" t="s">
        <v>86</v>
      </c>
      <c r="W390" s="139">
        <v>43041</v>
      </c>
      <c r="X390" s="142" t="s">
        <v>1310</v>
      </c>
      <c r="Y390" s="140">
        <v>246</v>
      </c>
      <c r="Z390" s="138" t="s">
        <v>2264</v>
      </c>
      <c r="AA390" s="138" t="s">
        <v>935</v>
      </c>
      <c r="AB390" s="138"/>
      <c r="AC390" s="138" t="s">
        <v>79</v>
      </c>
      <c r="AD390" s="138"/>
      <c r="AE390" s="138" t="s">
        <v>935</v>
      </c>
      <c r="AF390" s="138"/>
      <c r="AG390" s="138" t="s">
        <v>935</v>
      </c>
      <c r="AH390" s="138"/>
      <c r="AI390" s="138" t="s">
        <v>2325</v>
      </c>
      <c r="AJ390" s="141"/>
      <c r="AK390" s="44"/>
      <c r="AL390" s="44"/>
    </row>
    <row r="391" spans="2:38" customFormat="1" x14ac:dyDescent="0.25">
      <c r="B391" s="137">
        <v>84139</v>
      </c>
      <c r="C391" s="138">
        <v>58448</v>
      </c>
      <c r="D391" s="139">
        <v>43025</v>
      </c>
      <c r="E391" s="139">
        <v>43038</v>
      </c>
      <c r="F391" s="138">
        <v>32312291</v>
      </c>
      <c r="G391" s="138" t="s">
        <v>1665</v>
      </c>
      <c r="H391" s="138">
        <v>2560509</v>
      </c>
      <c r="I391" s="138"/>
      <c r="J391" s="138"/>
      <c r="K391" s="138" t="s">
        <v>1247</v>
      </c>
      <c r="L391" s="138" t="s">
        <v>103</v>
      </c>
      <c r="M391" s="138">
        <v>6</v>
      </c>
      <c r="N391" s="138"/>
      <c r="O391" s="139" t="s">
        <v>1802</v>
      </c>
      <c r="P391" s="138"/>
      <c r="Q391" s="138"/>
      <c r="R391" s="138">
        <v>1002661509632930</v>
      </c>
      <c r="S391" s="138"/>
      <c r="T391" s="138" t="s">
        <v>1260</v>
      </c>
      <c r="U391" s="138">
        <v>1</v>
      </c>
      <c r="V391" s="138" t="s">
        <v>59</v>
      </c>
      <c r="W391" s="139">
        <v>43041</v>
      </c>
      <c r="X391" s="142" t="s">
        <v>2193</v>
      </c>
      <c r="Y391" s="140">
        <v>77</v>
      </c>
      <c r="Z391" s="138" t="s">
        <v>2264</v>
      </c>
      <c r="AA391" s="138"/>
      <c r="AB391" s="138"/>
      <c r="AC391" s="138"/>
      <c r="AD391" s="138"/>
      <c r="AE391" s="138"/>
      <c r="AF391" s="138"/>
      <c r="AG391" s="138"/>
      <c r="AH391" s="138"/>
      <c r="AI391" s="138"/>
      <c r="AJ391" s="141"/>
      <c r="AK391" s="44"/>
      <c r="AL391" s="44"/>
    </row>
    <row r="392" spans="2:38" customFormat="1" x14ac:dyDescent="0.25">
      <c r="B392" s="137">
        <v>84140</v>
      </c>
      <c r="C392" s="138">
        <v>58478</v>
      </c>
      <c r="D392" s="139">
        <v>43025</v>
      </c>
      <c r="E392" s="139">
        <v>43034</v>
      </c>
      <c r="F392" s="138">
        <v>43047054</v>
      </c>
      <c r="G392" s="138" t="s">
        <v>1666</v>
      </c>
      <c r="H392" s="138">
        <v>4181792</v>
      </c>
      <c r="I392" s="138">
        <v>3053247727</v>
      </c>
      <c r="J392" s="138"/>
      <c r="K392" s="138" t="s">
        <v>1247</v>
      </c>
      <c r="L392" s="138" t="s">
        <v>101</v>
      </c>
      <c r="M392" s="138">
        <v>5</v>
      </c>
      <c r="N392" s="138"/>
      <c r="O392" s="139" t="s">
        <v>1802</v>
      </c>
      <c r="P392" s="138" t="s">
        <v>79</v>
      </c>
      <c r="Q392" s="138"/>
      <c r="R392" s="138">
        <v>1023791509633050</v>
      </c>
      <c r="S392" s="138"/>
      <c r="T392" s="138" t="s">
        <v>1260</v>
      </c>
      <c r="U392" s="138">
        <v>1</v>
      </c>
      <c r="V392" s="138" t="s">
        <v>86</v>
      </c>
      <c r="W392" s="139">
        <v>43041</v>
      </c>
      <c r="X392" s="142" t="s">
        <v>2194</v>
      </c>
      <c r="Y392" s="140">
        <v>349</v>
      </c>
      <c r="Z392" s="138" t="s">
        <v>2264</v>
      </c>
      <c r="AA392" s="138" t="s">
        <v>935</v>
      </c>
      <c r="AB392" s="138"/>
      <c r="AC392" s="138" t="s">
        <v>79</v>
      </c>
      <c r="AD392" s="138"/>
      <c r="AE392" s="138" t="s">
        <v>935</v>
      </c>
      <c r="AF392" s="138"/>
      <c r="AG392" s="138" t="s">
        <v>935</v>
      </c>
      <c r="AH392" s="138"/>
      <c r="AI392" s="138" t="s">
        <v>2326</v>
      </c>
      <c r="AJ392" s="141"/>
      <c r="AK392" s="44"/>
      <c r="AL392" s="44"/>
    </row>
    <row r="393" spans="2:38" customFormat="1" x14ac:dyDescent="0.25">
      <c r="B393" s="137">
        <v>84141</v>
      </c>
      <c r="C393" s="138">
        <v>58536</v>
      </c>
      <c r="D393" s="139">
        <v>43026</v>
      </c>
      <c r="E393" s="139">
        <v>43034</v>
      </c>
      <c r="F393" s="138">
        <v>21658557</v>
      </c>
      <c r="G393" s="138" t="s">
        <v>1667</v>
      </c>
      <c r="H393" s="138">
        <v>4779390</v>
      </c>
      <c r="I393" s="138">
        <v>3148916832</v>
      </c>
      <c r="J393" s="138"/>
      <c r="K393" s="138" t="s">
        <v>1247</v>
      </c>
      <c r="L393" s="138" t="s">
        <v>101</v>
      </c>
      <c r="M393" s="138">
        <v>2</v>
      </c>
      <c r="N393" s="138" t="s">
        <v>1788</v>
      </c>
      <c r="O393" s="139" t="s">
        <v>1802</v>
      </c>
      <c r="P393" s="138"/>
      <c r="Q393" s="138"/>
      <c r="R393" s="138">
        <v>1085061509633360</v>
      </c>
      <c r="S393" s="138"/>
      <c r="T393" s="138" t="s">
        <v>1260</v>
      </c>
      <c r="U393" s="138">
        <v>1</v>
      </c>
      <c r="V393" s="138" t="s">
        <v>90</v>
      </c>
      <c r="W393" s="139">
        <v>43041</v>
      </c>
      <c r="X393" s="142" t="s">
        <v>2195</v>
      </c>
      <c r="Y393" s="140">
        <v>222</v>
      </c>
      <c r="Z393" s="138" t="s">
        <v>2264</v>
      </c>
      <c r="AA393" s="138"/>
      <c r="AB393" s="138"/>
      <c r="AC393" s="138"/>
      <c r="AD393" s="138"/>
      <c r="AE393" s="138"/>
      <c r="AF393" s="138"/>
      <c r="AG393" s="138"/>
      <c r="AH393" s="138"/>
      <c r="AI393" s="138"/>
      <c r="AJ393" s="141"/>
      <c r="AK393" s="44"/>
      <c r="AL393" s="44"/>
    </row>
    <row r="394" spans="2:38" customFormat="1" x14ac:dyDescent="0.25">
      <c r="B394" s="137">
        <v>84142</v>
      </c>
      <c r="C394" s="138">
        <v>58589</v>
      </c>
      <c r="D394" s="139">
        <v>43027</v>
      </c>
      <c r="E394" s="139">
        <v>43038</v>
      </c>
      <c r="F394" s="138"/>
      <c r="G394" s="138" t="s">
        <v>1431</v>
      </c>
      <c r="H394" s="138">
        <v>3135422582</v>
      </c>
      <c r="I394" s="138"/>
      <c r="J394" s="138"/>
      <c r="K394" s="138" t="s">
        <v>1247</v>
      </c>
      <c r="L394" s="138" t="s">
        <v>1239</v>
      </c>
      <c r="M394" s="138">
        <v>5</v>
      </c>
      <c r="N394" s="138"/>
      <c r="O394" s="139" t="s">
        <v>1802</v>
      </c>
      <c r="P394" s="138"/>
      <c r="Q394" s="138"/>
      <c r="R394" s="138">
        <v>1131221509633590</v>
      </c>
      <c r="S394" s="138"/>
      <c r="T394" s="138" t="s">
        <v>1260</v>
      </c>
      <c r="U394" s="138">
        <v>1</v>
      </c>
      <c r="V394" s="138" t="s">
        <v>59</v>
      </c>
      <c r="W394" s="139">
        <v>43041</v>
      </c>
      <c r="X394" s="142" t="s">
        <v>2196</v>
      </c>
      <c r="Y394" s="140">
        <v>53</v>
      </c>
      <c r="Z394" s="138" t="s">
        <v>2264</v>
      </c>
      <c r="AA394" s="138"/>
      <c r="AB394" s="138"/>
      <c r="AC394" s="138"/>
      <c r="AD394" s="138"/>
      <c r="AE394" s="138"/>
      <c r="AF394" s="138"/>
      <c r="AG394" s="138"/>
      <c r="AH394" s="138"/>
      <c r="AI394" s="138"/>
      <c r="AJ394" s="141"/>
      <c r="AK394" s="44"/>
      <c r="AL394" s="44"/>
    </row>
    <row r="395" spans="2:38" customFormat="1" x14ac:dyDescent="0.25">
      <c r="B395" s="137">
        <v>84143</v>
      </c>
      <c r="C395" s="138">
        <v>58592</v>
      </c>
      <c r="D395" s="139">
        <v>43027</v>
      </c>
      <c r="E395" s="139">
        <v>43034</v>
      </c>
      <c r="F395" s="138"/>
      <c r="G395" s="138" t="s">
        <v>1668</v>
      </c>
      <c r="H395" s="138">
        <v>4417013</v>
      </c>
      <c r="I395" s="138"/>
      <c r="J395" s="138"/>
      <c r="K395" s="138" t="s">
        <v>1247</v>
      </c>
      <c r="L395" s="138" t="s">
        <v>104</v>
      </c>
      <c r="M395" s="138">
        <v>2</v>
      </c>
      <c r="N395" s="138" t="s">
        <v>1789</v>
      </c>
      <c r="O395" s="139" t="s">
        <v>1802</v>
      </c>
      <c r="P395" s="138"/>
      <c r="Q395" s="138"/>
      <c r="R395" s="138">
        <v>1140981509633640</v>
      </c>
      <c r="S395" s="138"/>
      <c r="T395" s="138" t="s">
        <v>1260</v>
      </c>
      <c r="U395" s="138">
        <v>1</v>
      </c>
      <c r="V395" s="138" t="s">
        <v>90</v>
      </c>
      <c r="W395" s="139">
        <v>43041</v>
      </c>
      <c r="X395" s="142" t="s">
        <v>2197</v>
      </c>
      <c r="Y395" s="140">
        <v>166</v>
      </c>
      <c r="Z395" s="138" t="s">
        <v>2264</v>
      </c>
      <c r="AA395" s="138"/>
      <c r="AB395" s="138"/>
      <c r="AC395" s="138"/>
      <c r="AD395" s="138"/>
      <c r="AE395" s="138"/>
      <c r="AF395" s="138"/>
      <c r="AG395" s="138"/>
      <c r="AH395" s="138"/>
      <c r="AI395" s="138"/>
      <c r="AJ395" s="141"/>
      <c r="AK395" s="44"/>
      <c r="AL395" s="44"/>
    </row>
    <row r="396" spans="2:38" customFormat="1" x14ac:dyDescent="0.25">
      <c r="B396" s="137">
        <v>84144</v>
      </c>
      <c r="C396" s="138">
        <v>58594</v>
      </c>
      <c r="D396" s="139">
        <v>43027</v>
      </c>
      <c r="E396" s="139">
        <v>43034</v>
      </c>
      <c r="F396" s="138">
        <v>21384890</v>
      </c>
      <c r="G396" s="138" t="s">
        <v>1297</v>
      </c>
      <c r="H396" s="138">
        <v>4715003</v>
      </c>
      <c r="I396" s="138"/>
      <c r="J396" s="138"/>
      <c r="K396" s="138" t="s">
        <v>1247</v>
      </c>
      <c r="L396" s="138" t="s">
        <v>103</v>
      </c>
      <c r="M396" s="138">
        <v>2</v>
      </c>
      <c r="N396" s="138" t="s">
        <v>1790</v>
      </c>
      <c r="O396" s="139" t="s">
        <v>1802</v>
      </c>
      <c r="P396" s="138"/>
      <c r="Q396" s="138"/>
      <c r="R396" s="138">
        <v>1030771509633870</v>
      </c>
      <c r="S396" s="138"/>
      <c r="T396" s="138" t="s">
        <v>1260</v>
      </c>
      <c r="U396" s="138">
        <v>1</v>
      </c>
      <c r="V396" s="138" t="s">
        <v>93</v>
      </c>
      <c r="W396" s="139">
        <v>43041</v>
      </c>
      <c r="X396" s="142" t="s">
        <v>2198</v>
      </c>
      <c r="Y396" s="140">
        <v>152</v>
      </c>
      <c r="Z396" s="138" t="s">
        <v>2264</v>
      </c>
      <c r="AA396" s="138"/>
      <c r="AB396" s="138"/>
      <c r="AC396" s="138"/>
      <c r="AD396" s="138"/>
      <c r="AE396" s="138"/>
      <c r="AF396" s="138"/>
      <c r="AG396" s="138"/>
      <c r="AH396" s="138"/>
      <c r="AI396" s="138"/>
      <c r="AJ396" s="141"/>
      <c r="AK396" s="44"/>
      <c r="AL396" s="44"/>
    </row>
    <row r="397" spans="2:38" customFormat="1" x14ac:dyDescent="0.25">
      <c r="B397" s="137">
        <v>84145</v>
      </c>
      <c r="C397" s="138">
        <v>58615</v>
      </c>
      <c r="D397" s="139">
        <v>43028</v>
      </c>
      <c r="E397" s="139">
        <v>43038</v>
      </c>
      <c r="F397" s="138"/>
      <c r="G397" s="138" t="s">
        <v>1669</v>
      </c>
      <c r="H397" s="138">
        <v>5822637</v>
      </c>
      <c r="I397" s="138"/>
      <c r="J397" s="138"/>
      <c r="K397" s="138" t="s">
        <v>1247</v>
      </c>
      <c r="L397" s="138" t="s">
        <v>105</v>
      </c>
      <c r="M397" s="138">
        <v>5</v>
      </c>
      <c r="N397" s="138" t="s">
        <v>1787</v>
      </c>
      <c r="O397" s="139" t="s">
        <v>1802</v>
      </c>
      <c r="P397" s="138"/>
      <c r="Q397" s="138"/>
      <c r="R397" s="138">
        <v>1054401509633980</v>
      </c>
      <c r="S397" s="138"/>
      <c r="T397" s="138" t="s">
        <v>1260</v>
      </c>
      <c r="U397" s="138">
        <v>1</v>
      </c>
      <c r="V397" s="138" t="s">
        <v>93</v>
      </c>
      <c r="W397" s="139">
        <v>43041</v>
      </c>
      <c r="X397" s="142" t="s">
        <v>2199</v>
      </c>
      <c r="Y397" s="140">
        <v>87</v>
      </c>
      <c r="Z397" s="138" t="s">
        <v>2264</v>
      </c>
      <c r="AA397" s="138"/>
      <c r="AB397" s="138"/>
      <c r="AC397" s="138"/>
      <c r="AD397" s="138"/>
      <c r="AE397" s="138"/>
      <c r="AF397" s="138"/>
      <c r="AG397" s="138"/>
      <c r="AH397" s="138"/>
      <c r="AI397" s="138"/>
      <c r="AJ397" s="141"/>
      <c r="AK397" s="44"/>
      <c r="AL397" s="44"/>
    </row>
    <row r="398" spans="2:38" customFormat="1" x14ac:dyDescent="0.25">
      <c r="B398" s="137">
        <v>84146</v>
      </c>
      <c r="C398" s="138">
        <v>58643</v>
      </c>
      <c r="D398" s="139">
        <v>43028</v>
      </c>
      <c r="E398" s="139">
        <v>43038</v>
      </c>
      <c r="F398" s="138">
        <v>811007767</v>
      </c>
      <c r="G398" s="138" t="s">
        <v>1670</v>
      </c>
      <c r="H398" s="138">
        <v>2686034</v>
      </c>
      <c r="I398" s="138"/>
      <c r="J398" s="138"/>
      <c r="K398" s="138" t="s">
        <v>1247</v>
      </c>
      <c r="L398" s="138" t="s">
        <v>110</v>
      </c>
      <c r="M398" s="138">
        <v>9</v>
      </c>
      <c r="N398" s="138" t="s">
        <v>1791</v>
      </c>
      <c r="O398" s="139" t="s">
        <v>1802</v>
      </c>
      <c r="P398" s="138"/>
      <c r="Q398" s="138"/>
      <c r="R398" s="138">
        <v>1071091509634060</v>
      </c>
      <c r="S398" s="138"/>
      <c r="T398" s="138" t="s">
        <v>1260</v>
      </c>
      <c r="U398" s="138">
        <v>1</v>
      </c>
      <c r="V398" s="138" t="s">
        <v>93</v>
      </c>
      <c r="W398" s="139">
        <v>43041</v>
      </c>
      <c r="X398" s="142" t="s">
        <v>2200</v>
      </c>
      <c r="Y398" s="140">
        <v>231</v>
      </c>
      <c r="Z398" s="138" t="s">
        <v>2264</v>
      </c>
      <c r="AA398" s="138"/>
      <c r="AB398" s="138"/>
      <c r="AC398" s="138"/>
      <c r="AD398" s="138"/>
      <c r="AE398" s="138"/>
      <c r="AF398" s="138"/>
      <c r="AG398" s="138"/>
      <c r="AH398" s="138"/>
      <c r="AI398" s="138"/>
      <c r="AJ398" s="141"/>
      <c r="AK398" s="44"/>
      <c r="AL398" s="44"/>
    </row>
    <row r="399" spans="2:38" customFormat="1" x14ac:dyDescent="0.25">
      <c r="B399" s="137">
        <v>84147</v>
      </c>
      <c r="C399" s="138">
        <v>58683</v>
      </c>
      <c r="D399" s="139">
        <v>43031</v>
      </c>
      <c r="E399" s="139">
        <v>43036</v>
      </c>
      <c r="F399" s="138">
        <v>32015168</v>
      </c>
      <c r="G399" s="138" t="s">
        <v>1671</v>
      </c>
      <c r="H399" s="138">
        <v>5815033</v>
      </c>
      <c r="I399" s="138"/>
      <c r="J399" s="138"/>
      <c r="K399" s="138" t="s">
        <v>1247</v>
      </c>
      <c r="L399" s="138" t="s">
        <v>101</v>
      </c>
      <c r="M399" s="138">
        <v>2</v>
      </c>
      <c r="N399" s="138"/>
      <c r="O399" s="139" t="s">
        <v>1802</v>
      </c>
      <c r="P399" s="138"/>
      <c r="Q399" s="138"/>
      <c r="R399" s="138">
        <v>1138351509634400</v>
      </c>
      <c r="S399" s="138"/>
      <c r="T399" s="138" t="s">
        <v>1260</v>
      </c>
      <c r="U399" s="138">
        <v>1</v>
      </c>
      <c r="V399" s="138" t="s">
        <v>59</v>
      </c>
      <c r="W399" s="139">
        <v>43041</v>
      </c>
      <c r="X399" s="142" t="s">
        <v>2201</v>
      </c>
      <c r="Y399" s="140">
        <v>197</v>
      </c>
      <c r="Z399" s="138" t="s">
        <v>2264</v>
      </c>
      <c r="AA399" s="138"/>
      <c r="AB399" s="138"/>
      <c r="AC399" s="138"/>
      <c r="AD399" s="138"/>
      <c r="AE399" s="138"/>
      <c r="AF399" s="138"/>
      <c r="AG399" s="138"/>
      <c r="AH399" s="138"/>
      <c r="AI399" s="138"/>
      <c r="AJ399" s="141"/>
      <c r="AK399" s="44"/>
      <c r="AL399" s="44"/>
    </row>
    <row r="400" spans="2:38" customFormat="1" x14ac:dyDescent="0.25">
      <c r="B400" s="137">
        <v>84148</v>
      </c>
      <c r="C400" s="138">
        <v>58688</v>
      </c>
      <c r="D400" s="139">
        <v>43031</v>
      </c>
      <c r="E400" s="139">
        <v>43038</v>
      </c>
      <c r="F400" s="138"/>
      <c r="G400" s="138" t="s">
        <v>1672</v>
      </c>
      <c r="H400" s="138">
        <v>4911628</v>
      </c>
      <c r="I400" s="138"/>
      <c r="J400" s="138"/>
      <c r="K400" s="138" t="s">
        <v>1247</v>
      </c>
      <c r="L400" s="138" t="s">
        <v>105</v>
      </c>
      <c r="M400" s="138">
        <v>4</v>
      </c>
      <c r="N400" s="138" t="s">
        <v>1792</v>
      </c>
      <c r="O400" s="139" t="s">
        <v>1802</v>
      </c>
      <c r="P400" s="138"/>
      <c r="Q400" s="138"/>
      <c r="R400" s="138">
        <v>1002521509634500</v>
      </c>
      <c r="S400" s="138"/>
      <c r="T400" s="138" t="s">
        <v>1260</v>
      </c>
      <c r="U400" s="138">
        <v>1</v>
      </c>
      <c r="V400" s="138" t="s">
        <v>93</v>
      </c>
      <c r="W400" s="139">
        <v>43041</v>
      </c>
      <c r="X400" s="142" t="s">
        <v>2202</v>
      </c>
      <c r="Y400" s="140">
        <v>121</v>
      </c>
      <c r="Z400" s="138" t="s">
        <v>2264</v>
      </c>
      <c r="AA400" s="138"/>
      <c r="AB400" s="138"/>
      <c r="AC400" s="138"/>
      <c r="AD400" s="138"/>
      <c r="AE400" s="138"/>
      <c r="AF400" s="138"/>
      <c r="AG400" s="138"/>
      <c r="AH400" s="138"/>
      <c r="AI400" s="138"/>
      <c r="AJ400" s="141"/>
      <c r="AK400" s="44"/>
      <c r="AL400" s="44"/>
    </row>
    <row r="401" spans="2:38" customFormat="1" x14ac:dyDescent="0.25">
      <c r="B401" s="137">
        <v>84149</v>
      </c>
      <c r="C401" s="138">
        <v>58692</v>
      </c>
      <c r="D401" s="139">
        <v>43031</v>
      </c>
      <c r="E401" s="139">
        <v>43038</v>
      </c>
      <c r="F401" s="138"/>
      <c r="G401" s="138" t="s">
        <v>1673</v>
      </c>
      <c r="H401" s="138">
        <v>3259000</v>
      </c>
      <c r="I401" s="138"/>
      <c r="J401" s="138"/>
      <c r="K401" s="138" t="s">
        <v>1247</v>
      </c>
      <c r="L401" s="138" t="s">
        <v>1239</v>
      </c>
      <c r="M401" s="138">
        <v>5</v>
      </c>
      <c r="N401" s="138" t="s">
        <v>1793</v>
      </c>
      <c r="O401" s="139" t="s">
        <v>1802</v>
      </c>
      <c r="P401" s="138" t="s">
        <v>79</v>
      </c>
      <c r="Q401" s="138"/>
      <c r="R401" s="138">
        <v>1028541509634630</v>
      </c>
      <c r="S401" s="138"/>
      <c r="T401" s="138" t="s">
        <v>1260</v>
      </c>
      <c r="U401" s="138">
        <v>1</v>
      </c>
      <c r="V401" s="138" t="s">
        <v>86</v>
      </c>
      <c r="W401" s="139">
        <v>43041</v>
      </c>
      <c r="X401" s="142" t="s">
        <v>2203</v>
      </c>
      <c r="Y401" s="140">
        <v>330</v>
      </c>
      <c r="Z401" s="138" t="s">
        <v>2264</v>
      </c>
      <c r="AA401" s="138" t="s">
        <v>937</v>
      </c>
      <c r="AB401" s="138"/>
      <c r="AC401" s="138" t="s">
        <v>79</v>
      </c>
      <c r="AD401" s="138"/>
      <c r="AE401" s="138" t="s">
        <v>935</v>
      </c>
      <c r="AF401" s="138"/>
      <c r="AG401" s="138" t="s">
        <v>937</v>
      </c>
      <c r="AH401" s="138"/>
      <c r="AI401" s="138" t="s">
        <v>2327</v>
      </c>
      <c r="AJ401" s="141"/>
      <c r="AK401" s="44"/>
      <c r="AL401" s="44"/>
    </row>
    <row r="402" spans="2:38" customFormat="1" x14ac:dyDescent="0.25">
      <c r="B402" s="137">
        <v>84150</v>
      </c>
      <c r="C402" s="138">
        <v>58704</v>
      </c>
      <c r="D402" s="139">
        <v>43031</v>
      </c>
      <c r="E402" s="139">
        <v>43035</v>
      </c>
      <c r="F402" s="138">
        <v>70057450</v>
      </c>
      <c r="G402" s="138" t="s">
        <v>1674</v>
      </c>
      <c r="H402" s="138">
        <v>5827905</v>
      </c>
      <c r="I402" s="138">
        <v>3137314214</v>
      </c>
      <c r="J402" s="138"/>
      <c r="K402" s="138" t="s">
        <v>1247</v>
      </c>
      <c r="L402" s="138" t="s">
        <v>102</v>
      </c>
      <c r="M402" s="138">
        <v>6</v>
      </c>
      <c r="N402" s="138"/>
      <c r="O402" s="139" t="s">
        <v>1802</v>
      </c>
      <c r="P402" s="138"/>
      <c r="Q402" s="138"/>
      <c r="R402" s="138">
        <v>1099961509634990</v>
      </c>
      <c r="S402" s="138"/>
      <c r="T402" s="138" t="s">
        <v>1260</v>
      </c>
      <c r="U402" s="138">
        <v>1</v>
      </c>
      <c r="V402" s="138" t="s">
        <v>59</v>
      </c>
      <c r="W402" s="139">
        <v>43041</v>
      </c>
      <c r="X402" s="142" t="s">
        <v>2204</v>
      </c>
      <c r="Y402" s="140">
        <v>78</v>
      </c>
      <c r="Z402" s="138" t="s">
        <v>2264</v>
      </c>
      <c r="AA402" s="138"/>
      <c r="AB402" s="138"/>
      <c r="AC402" s="138"/>
      <c r="AD402" s="138"/>
      <c r="AE402" s="138"/>
      <c r="AF402" s="138"/>
      <c r="AG402" s="138"/>
      <c r="AH402" s="138"/>
      <c r="AI402" s="138"/>
      <c r="AJ402" s="141"/>
      <c r="AK402" s="44"/>
      <c r="AL402" s="44"/>
    </row>
    <row r="403" spans="2:38" customFormat="1" x14ac:dyDescent="0.25">
      <c r="B403" s="137">
        <v>84151</v>
      </c>
      <c r="C403" s="138">
        <v>58706</v>
      </c>
      <c r="D403" s="139">
        <v>43031</v>
      </c>
      <c r="E403" s="139">
        <v>43035</v>
      </c>
      <c r="F403" s="138">
        <v>43532608</v>
      </c>
      <c r="G403" s="138" t="s">
        <v>1675</v>
      </c>
      <c r="H403" s="138">
        <v>2115791</v>
      </c>
      <c r="I403" s="138"/>
      <c r="J403" s="138"/>
      <c r="K403" s="138" t="s">
        <v>1247</v>
      </c>
      <c r="L403" s="138" t="s">
        <v>103</v>
      </c>
      <c r="M403" s="138">
        <v>1</v>
      </c>
      <c r="N403" s="138"/>
      <c r="O403" s="139" t="s">
        <v>1802</v>
      </c>
      <c r="P403" s="138" t="s">
        <v>79</v>
      </c>
      <c r="Q403" s="138"/>
      <c r="R403" s="138">
        <v>1111531509635050</v>
      </c>
      <c r="S403" s="138"/>
      <c r="T403" s="138" t="s">
        <v>1260</v>
      </c>
      <c r="U403" s="138">
        <v>1</v>
      </c>
      <c r="V403" s="138" t="s">
        <v>86</v>
      </c>
      <c r="W403" s="139">
        <v>43041</v>
      </c>
      <c r="X403" s="142" t="s">
        <v>2205</v>
      </c>
      <c r="Y403" s="140">
        <v>220</v>
      </c>
      <c r="Z403" s="138" t="s">
        <v>2264</v>
      </c>
      <c r="AA403" s="138" t="s">
        <v>937</v>
      </c>
      <c r="AB403" s="138"/>
      <c r="AC403" s="138" t="s">
        <v>79</v>
      </c>
      <c r="AD403" s="138"/>
      <c r="AE403" s="138" t="s">
        <v>937</v>
      </c>
      <c r="AF403" s="138"/>
      <c r="AG403" s="138" t="s">
        <v>937</v>
      </c>
      <c r="AH403" s="138"/>
      <c r="AI403" s="138" t="s">
        <v>2317</v>
      </c>
      <c r="AJ403" s="141"/>
      <c r="AK403" s="44"/>
      <c r="AL403" s="44"/>
    </row>
    <row r="404" spans="2:38" customFormat="1" x14ac:dyDescent="0.25">
      <c r="B404" s="137">
        <v>84152</v>
      </c>
      <c r="C404" s="138">
        <v>58722</v>
      </c>
      <c r="D404" s="139">
        <v>43031</v>
      </c>
      <c r="E404" s="139">
        <v>43038</v>
      </c>
      <c r="F404" s="138"/>
      <c r="G404" s="138" t="s">
        <v>1676</v>
      </c>
      <c r="H404" s="138">
        <v>2684154</v>
      </c>
      <c r="I404" s="138">
        <v>3127908910</v>
      </c>
      <c r="J404" s="138"/>
      <c r="K404" s="138" t="s">
        <v>1247</v>
      </c>
      <c r="L404" s="138" t="s">
        <v>101</v>
      </c>
      <c r="M404" s="138">
        <v>5</v>
      </c>
      <c r="N404" s="138"/>
      <c r="O404" s="139" t="s">
        <v>1802</v>
      </c>
      <c r="P404" s="138"/>
      <c r="Q404" s="138"/>
      <c r="R404" s="138">
        <v>1150851509635250</v>
      </c>
      <c r="S404" s="138"/>
      <c r="T404" s="138" t="s">
        <v>1260</v>
      </c>
      <c r="U404" s="138">
        <v>1</v>
      </c>
      <c r="V404" s="138" t="s">
        <v>59</v>
      </c>
      <c r="W404" s="139">
        <v>43041</v>
      </c>
      <c r="X404" s="142" t="s">
        <v>2206</v>
      </c>
      <c r="Y404" s="140">
        <v>96</v>
      </c>
      <c r="Z404" s="138" t="s">
        <v>2264</v>
      </c>
      <c r="AA404" s="138"/>
      <c r="AB404" s="138"/>
      <c r="AC404" s="138"/>
      <c r="AD404" s="138"/>
      <c r="AE404" s="138"/>
      <c r="AF404" s="138"/>
      <c r="AG404" s="138"/>
      <c r="AH404" s="138"/>
      <c r="AI404" s="138"/>
      <c r="AJ404" s="141"/>
      <c r="AK404" s="44"/>
      <c r="AL404" s="44"/>
    </row>
    <row r="405" spans="2:38" customFormat="1" x14ac:dyDescent="0.25">
      <c r="B405" s="137">
        <v>84153</v>
      </c>
      <c r="C405" s="138">
        <v>58724</v>
      </c>
      <c r="D405" s="139">
        <v>43031</v>
      </c>
      <c r="E405" s="139">
        <v>43034</v>
      </c>
      <c r="F405" s="138">
        <v>98562659</v>
      </c>
      <c r="G405" s="138" t="s">
        <v>1677</v>
      </c>
      <c r="H405" s="138">
        <v>4115417</v>
      </c>
      <c r="I405" s="138"/>
      <c r="J405" s="138"/>
      <c r="K405" s="138" t="s">
        <v>1247</v>
      </c>
      <c r="L405" s="138" t="s">
        <v>102</v>
      </c>
      <c r="M405" s="138">
        <v>4</v>
      </c>
      <c r="N405" s="138" t="s">
        <v>1787</v>
      </c>
      <c r="O405" s="139" t="s">
        <v>1802</v>
      </c>
      <c r="P405" s="138"/>
      <c r="Q405" s="138"/>
      <c r="R405" s="138">
        <v>1021291509635370</v>
      </c>
      <c r="S405" s="138"/>
      <c r="T405" s="138" t="s">
        <v>1260</v>
      </c>
      <c r="U405" s="138">
        <v>1</v>
      </c>
      <c r="V405" s="138" t="s">
        <v>93</v>
      </c>
      <c r="W405" s="139">
        <v>43041</v>
      </c>
      <c r="X405" s="142" t="s">
        <v>2207</v>
      </c>
      <c r="Y405" s="140">
        <v>211</v>
      </c>
      <c r="Z405" s="138" t="s">
        <v>2264</v>
      </c>
      <c r="AA405" s="138"/>
      <c r="AB405" s="138"/>
      <c r="AC405" s="138"/>
      <c r="AD405" s="138"/>
      <c r="AE405" s="138"/>
      <c r="AF405" s="138"/>
      <c r="AG405" s="138"/>
      <c r="AH405" s="138"/>
      <c r="AI405" s="138"/>
      <c r="AJ405" s="141"/>
      <c r="AK405" s="44"/>
      <c r="AL405" s="44"/>
    </row>
    <row r="406" spans="2:38" customFormat="1" x14ac:dyDescent="0.25">
      <c r="B406" s="137">
        <v>84154</v>
      </c>
      <c r="C406" s="138">
        <v>58744</v>
      </c>
      <c r="D406" s="139">
        <v>43031</v>
      </c>
      <c r="E406" s="139">
        <v>43038</v>
      </c>
      <c r="F406" s="138"/>
      <c r="G406" s="138" t="s">
        <v>1284</v>
      </c>
      <c r="H406" s="138">
        <v>3659999</v>
      </c>
      <c r="I406" s="138">
        <v>47944</v>
      </c>
      <c r="J406" s="138"/>
      <c r="K406" s="138" t="s">
        <v>1247</v>
      </c>
      <c r="L406" s="138" t="s">
        <v>104</v>
      </c>
      <c r="M406" s="138">
        <v>9</v>
      </c>
      <c r="N406" s="138"/>
      <c r="O406" s="139" t="s">
        <v>1802</v>
      </c>
      <c r="P406" s="138"/>
      <c r="Q406" s="138"/>
      <c r="R406" s="138">
        <v>1065181509635580</v>
      </c>
      <c r="S406" s="138"/>
      <c r="T406" s="138" t="s">
        <v>1260</v>
      </c>
      <c r="U406" s="138">
        <v>1</v>
      </c>
      <c r="V406" s="138" t="s">
        <v>88</v>
      </c>
      <c r="W406" s="139">
        <v>43041</v>
      </c>
      <c r="X406" s="142" t="s">
        <v>2208</v>
      </c>
      <c r="Y406" s="140">
        <v>250</v>
      </c>
      <c r="Z406" s="138" t="s">
        <v>2264</v>
      </c>
      <c r="AA406" s="138"/>
      <c r="AB406" s="138"/>
      <c r="AC406" s="138"/>
      <c r="AD406" s="138"/>
      <c r="AE406" s="138"/>
      <c r="AF406" s="138"/>
      <c r="AG406" s="138"/>
      <c r="AH406" s="138"/>
      <c r="AI406" s="138"/>
      <c r="AJ406" s="141"/>
      <c r="AK406" s="44"/>
      <c r="AL406" s="44"/>
    </row>
    <row r="407" spans="2:38" customFormat="1" x14ac:dyDescent="0.25">
      <c r="B407" s="137">
        <v>84155</v>
      </c>
      <c r="C407" s="138">
        <v>58745</v>
      </c>
      <c r="D407" s="139">
        <v>43031</v>
      </c>
      <c r="E407" s="139">
        <v>43035</v>
      </c>
      <c r="F407" s="138">
        <v>50941662</v>
      </c>
      <c r="G407" s="138" t="s">
        <v>1678</v>
      </c>
      <c r="H407" s="138">
        <v>5821869</v>
      </c>
      <c r="I407" s="138"/>
      <c r="J407" s="138"/>
      <c r="K407" s="138" t="s">
        <v>1247</v>
      </c>
      <c r="L407" s="138" t="s">
        <v>104</v>
      </c>
      <c r="M407" s="138">
        <v>1</v>
      </c>
      <c r="N407" s="138" t="s">
        <v>1787</v>
      </c>
      <c r="O407" s="139" t="s">
        <v>1802</v>
      </c>
      <c r="P407" s="138"/>
      <c r="Q407" s="138"/>
      <c r="R407" s="138">
        <v>1115171509635820</v>
      </c>
      <c r="S407" s="138"/>
      <c r="T407" s="138" t="s">
        <v>1260</v>
      </c>
      <c r="U407" s="138">
        <v>1</v>
      </c>
      <c r="V407" s="138" t="s">
        <v>93</v>
      </c>
      <c r="W407" s="139">
        <v>43041</v>
      </c>
      <c r="X407" s="142" t="s">
        <v>2209</v>
      </c>
      <c r="Y407" s="140">
        <v>116</v>
      </c>
      <c r="Z407" s="138" t="s">
        <v>2264</v>
      </c>
      <c r="AA407" s="138"/>
      <c r="AB407" s="138"/>
      <c r="AC407" s="138"/>
      <c r="AD407" s="138"/>
      <c r="AE407" s="138"/>
      <c r="AF407" s="138"/>
      <c r="AG407" s="138"/>
      <c r="AH407" s="138"/>
      <c r="AI407" s="138"/>
      <c r="AJ407" s="141"/>
      <c r="AK407" s="44"/>
      <c r="AL407" s="44"/>
    </row>
    <row r="408" spans="2:38" customFormat="1" x14ac:dyDescent="0.25">
      <c r="B408" s="137">
        <v>84156</v>
      </c>
      <c r="C408" s="138">
        <v>58753</v>
      </c>
      <c r="D408" s="139">
        <v>43031</v>
      </c>
      <c r="E408" s="139">
        <v>43034</v>
      </c>
      <c r="F408" s="138">
        <v>43526875</v>
      </c>
      <c r="G408" s="138" t="s">
        <v>1679</v>
      </c>
      <c r="H408" s="138">
        <v>5896672</v>
      </c>
      <c r="I408" s="138"/>
      <c r="J408" s="138"/>
      <c r="K408" s="138" t="s">
        <v>1247</v>
      </c>
      <c r="L408" s="138" t="s">
        <v>102</v>
      </c>
      <c r="M408" s="138">
        <v>3</v>
      </c>
      <c r="N408" s="138"/>
      <c r="O408" s="139" t="s">
        <v>1802</v>
      </c>
      <c r="P408" s="138"/>
      <c r="Q408" s="138"/>
      <c r="R408" s="138">
        <v>1140641509635950</v>
      </c>
      <c r="S408" s="138"/>
      <c r="T408" s="138" t="s">
        <v>1260</v>
      </c>
      <c r="U408" s="138">
        <v>1</v>
      </c>
      <c r="V408" s="138" t="s">
        <v>59</v>
      </c>
      <c r="W408" s="139">
        <v>43041</v>
      </c>
      <c r="X408" s="142" t="s">
        <v>2210</v>
      </c>
      <c r="Y408" s="140">
        <v>83</v>
      </c>
      <c r="Z408" s="138" t="s">
        <v>2264</v>
      </c>
      <c r="AA408" s="138"/>
      <c r="AB408" s="138"/>
      <c r="AC408" s="138"/>
      <c r="AD408" s="138"/>
      <c r="AE408" s="138"/>
      <c r="AF408" s="138"/>
      <c r="AG408" s="138"/>
      <c r="AH408" s="138"/>
      <c r="AI408" s="138"/>
      <c r="AJ408" s="141"/>
      <c r="AK408" s="44"/>
      <c r="AL408" s="44"/>
    </row>
    <row r="409" spans="2:38" customFormat="1" x14ac:dyDescent="0.25">
      <c r="B409" s="137">
        <v>84157</v>
      </c>
      <c r="C409" s="138">
        <v>58758</v>
      </c>
      <c r="D409" s="139">
        <v>43031</v>
      </c>
      <c r="E409" s="139">
        <v>43034</v>
      </c>
      <c r="F409" s="138">
        <v>21709196</v>
      </c>
      <c r="G409" s="138" t="s">
        <v>1680</v>
      </c>
      <c r="H409" s="138">
        <v>4634021</v>
      </c>
      <c r="I409" s="138"/>
      <c r="J409" s="138"/>
      <c r="K409" s="138" t="s">
        <v>1247</v>
      </c>
      <c r="L409" s="138" t="s">
        <v>101</v>
      </c>
      <c r="M409" s="138">
        <v>2</v>
      </c>
      <c r="N409" s="138"/>
      <c r="O409" s="139" t="s">
        <v>1802</v>
      </c>
      <c r="P409" s="138" t="s">
        <v>79</v>
      </c>
      <c r="Q409" s="138"/>
      <c r="R409" s="138">
        <v>1017601509636100</v>
      </c>
      <c r="S409" s="138"/>
      <c r="T409" s="138" t="s">
        <v>1260</v>
      </c>
      <c r="U409" s="138">
        <v>1</v>
      </c>
      <c r="V409" s="138" t="s">
        <v>86</v>
      </c>
      <c r="W409" s="139">
        <v>43041</v>
      </c>
      <c r="X409" s="142" t="s">
        <v>2211</v>
      </c>
      <c r="Y409" s="140">
        <v>313</v>
      </c>
      <c r="Z409" s="138" t="s">
        <v>2264</v>
      </c>
      <c r="AA409" s="138" t="s">
        <v>937</v>
      </c>
      <c r="AB409" s="138"/>
      <c r="AC409" s="138" t="s">
        <v>79</v>
      </c>
      <c r="AD409" s="138"/>
      <c r="AE409" s="138" t="s">
        <v>935</v>
      </c>
      <c r="AF409" s="138"/>
      <c r="AG409" s="138" t="s">
        <v>935</v>
      </c>
      <c r="AH409" s="138"/>
      <c r="AI409" s="138" t="s">
        <v>2317</v>
      </c>
      <c r="AJ409" s="141"/>
      <c r="AK409" s="44"/>
      <c r="AL409" s="44"/>
    </row>
    <row r="410" spans="2:38" customFormat="1" x14ac:dyDescent="0.25">
      <c r="B410" s="137">
        <v>84158</v>
      </c>
      <c r="C410" s="138">
        <v>58759</v>
      </c>
      <c r="D410" s="139">
        <v>43031</v>
      </c>
      <c r="E410" s="139">
        <v>43036</v>
      </c>
      <c r="F410" s="138">
        <v>43590356</v>
      </c>
      <c r="G410" s="138" t="s">
        <v>1681</v>
      </c>
      <c r="H410" s="138">
        <v>5035536</v>
      </c>
      <c r="I410" s="138"/>
      <c r="J410" s="138"/>
      <c r="K410" s="138" t="s">
        <v>1247</v>
      </c>
      <c r="L410" s="138" t="s">
        <v>102</v>
      </c>
      <c r="M410" s="138">
        <v>3</v>
      </c>
      <c r="N410" s="138"/>
      <c r="O410" s="139" t="s">
        <v>1802</v>
      </c>
      <c r="P410" s="138"/>
      <c r="Q410" s="138"/>
      <c r="R410" s="138">
        <v>1064661509636340</v>
      </c>
      <c r="S410" s="138"/>
      <c r="T410" s="138" t="s">
        <v>1260</v>
      </c>
      <c r="U410" s="138">
        <v>1</v>
      </c>
      <c r="V410" s="138" t="s">
        <v>59</v>
      </c>
      <c r="W410" s="139">
        <v>43041</v>
      </c>
      <c r="X410" s="142" t="s">
        <v>2212</v>
      </c>
      <c r="Y410" s="140">
        <v>74</v>
      </c>
      <c r="Z410" s="138" t="s">
        <v>2264</v>
      </c>
      <c r="AA410" s="138"/>
      <c r="AB410" s="138"/>
      <c r="AC410" s="138"/>
      <c r="AD410" s="138"/>
      <c r="AE410" s="138"/>
      <c r="AF410" s="138"/>
      <c r="AG410" s="138"/>
      <c r="AH410" s="138"/>
      <c r="AI410" s="138"/>
      <c r="AJ410" s="141"/>
      <c r="AK410" s="44"/>
      <c r="AL410" s="44"/>
    </row>
    <row r="411" spans="2:38" customFormat="1" x14ac:dyDescent="0.25">
      <c r="B411" s="137">
        <v>84159</v>
      </c>
      <c r="C411" s="138">
        <v>58760</v>
      </c>
      <c r="D411" s="139">
        <v>43031</v>
      </c>
      <c r="E411" s="139">
        <v>43034</v>
      </c>
      <c r="F411" s="138"/>
      <c r="G411" s="138" t="s">
        <v>1682</v>
      </c>
      <c r="H411" s="138">
        <v>4610391</v>
      </c>
      <c r="I411" s="138">
        <v>3193090992</v>
      </c>
      <c r="J411" s="138"/>
      <c r="K411" s="138" t="s">
        <v>1247</v>
      </c>
      <c r="L411" s="138" t="s">
        <v>107</v>
      </c>
      <c r="M411" s="138">
        <v>9</v>
      </c>
      <c r="N411" s="138" t="s">
        <v>1787</v>
      </c>
      <c r="O411" s="139" t="s">
        <v>1802</v>
      </c>
      <c r="P411" s="138"/>
      <c r="Q411" s="138"/>
      <c r="R411" s="138">
        <v>1086021509636440</v>
      </c>
      <c r="S411" s="138"/>
      <c r="T411" s="138" t="s">
        <v>1260</v>
      </c>
      <c r="U411" s="138">
        <v>1</v>
      </c>
      <c r="V411" s="138" t="s">
        <v>93</v>
      </c>
      <c r="W411" s="139">
        <v>43041</v>
      </c>
      <c r="X411" s="142" t="s">
        <v>2213</v>
      </c>
      <c r="Y411" s="140">
        <v>156</v>
      </c>
      <c r="Z411" s="138" t="s">
        <v>2264</v>
      </c>
      <c r="AA411" s="138"/>
      <c r="AB411" s="138"/>
      <c r="AC411" s="138"/>
      <c r="AD411" s="138"/>
      <c r="AE411" s="138"/>
      <c r="AF411" s="138"/>
      <c r="AG411" s="138"/>
      <c r="AH411" s="138"/>
      <c r="AI411" s="138"/>
      <c r="AJ411" s="141"/>
      <c r="AK411" s="44"/>
      <c r="AL411" s="44"/>
    </row>
    <row r="412" spans="2:38" customFormat="1" x14ac:dyDescent="0.25">
      <c r="B412" s="137">
        <v>84160</v>
      </c>
      <c r="C412" s="138">
        <v>58764</v>
      </c>
      <c r="D412" s="139">
        <v>43032</v>
      </c>
      <c r="E412" s="139">
        <v>43035</v>
      </c>
      <c r="F412" s="138">
        <v>43057929</v>
      </c>
      <c r="G412" s="138" t="s">
        <v>1683</v>
      </c>
      <c r="H412" s="138">
        <v>3510133</v>
      </c>
      <c r="I412" s="138">
        <v>3005050670</v>
      </c>
      <c r="J412" s="138"/>
      <c r="K412" s="138" t="s">
        <v>1247</v>
      </c>
      <c r="L412" s="138" t="s">
        <v>102</v>
      </c>
      <c r="M412" s="138">
        <v>6</v>
      </c>
      <c r="N412" s="138"/>
      <c r="O412" s="139" t="s">
        <v>1802</v>
      </c>
      <c r="P412" s="138"/>
      <c r="Q412" s="138"/>
      <c r="R412" s="138">
        <v>1114381509636570</v>
      </c>
      <c r="S412" s="138"/>
      <c r="T412" s="138" t="s">
        <v>1260</v>
      </c>
      <c r="U412" s="138">
        <v>1</v>
      </c>
      <c r="V412" s="138" t="s">
        <v>59</v>
      </c>
      <c r="W412" s="139">
        <v>43041</v>
      </c>
      <c r="X412" s="142" t="s">
        <v>2214</v>
      </c>
      <c r="Y412" s="140">
        <v>426</v>
      </c>
      <c r="Z412" s="138" t="s">
        <v>2264</v>
      </c>
      <c r="AA412" s="138"/>
      <c r="AB412" s="138"/>
      <c r="AC412" s="138"/>
      <c r="AD412" s="138"/>
      <c r="AE412" s="138"/>
      <c r="AF412" s="138"/>
      <c r="AG412" s="138"/>
      <c r="AH412" s="138"/>
      <c r="AI412" s="138"/>
      <c r="AJ412" s="141"/>
      <c r="AK412" s="44"/>
      <c r="AL412" s="44"/>
    </row>
    <row r="413" spans="2:38" customFormat="1" x14ac:dyDescent="0.25">
      <c r="B413" s="137">
        <v>84161</v>
      </c>
      <c r="C413" s="138">
        <v>58765</v>
      </c>
      <c r="D413" s="139">
        <v>43032</v>
      </c>
      <c r="E413" s="139">
        <v>43034</v>
      </c>
      <c r="F413" s="138"/>
      <c r="G413" s="138" t="s">
        <v>1684</v>
      </c>
      <c r="H413" s="138">
        <v>2986812</v>
      </c>
      <c r="I413" s="138">
        <v>3148410518</v>
      </c>
      <c r="J413" s="138"/>
      <c r="K413" s="138" t="s">
        <v>1247</v>
      </c>
      <c r="L413" s="138" t="s">
        <v>102</v>
      </c>
      <c r="M413" s="138">
        <v>4</v>
      </c>
      <c r="N413" s="138" t="s">
        <v>1787</v>
      </c>
      <c r="O413" s="139" t="s">
        <v>1802</v>
      </c>
      <c r="P413" s="138"/>
      <c r="Q413" s="138"/>
      <c r="R413" s="138">
        <v>1051181509637000</v>
      </c>
      <c r="S413" s="138"/>
      <c r="T413" s="138" t="s">
        <v>1260</v>
      </c>
      <c r="U413" s="138">
        <v>1</v>
      </c>
      <c r="V413" s="138" t="s">
        <v>93</v>
      </c>
      <c r="W413" s="139">
        <v>43041</v>
      </c>
      <c r="X413" s="142" t="s">
        <v>2215</v>
      </c>
      <c r="Y413" s="140">
        <v>150</v>
      </c>
      <c r="Z413" s="138" t="s">
        <v>2264</v>
      </c>
      <c r="AA413" s="138"/>
      <c r="AB413" s="138"/>
      <c r="AC413" s="138"/>
      <c r="AD413" s="138"/>
      <c r="AE413" s="138"/>
      <c r="AF413" s="138"/>
      <c r="AG413" s="138"/>
      <c r="AH413" s="138"/>
      <c r="AI413" s="138"/>
      <c r="AJ413" s="141"/>
      <c r="AK413" s="44"/>
      <c r="AL413" s="44"/>
    </row>
    <row r="414" spans="2:38" customFormat="1" x14ac:dyDescent="0.25">
      <c r="B414" s="137">
        <v>84162</v>
      </c>
      <c r="C414" s="138">
        <v>58769</v>
      </c>
      <c r="D414" s="139">
        <v>43032</v>
      </c>
      <c r="E414" s="139">
        <v>43034</v>
      </c>
      <c r="F414" s="138">
        <v>71646967</v>
      </c>
      <c r="G414" s="138" t="s">
        <v>1685</v>
      </c>
      <c r="H414" s="138">
        <v>2536238</v>
      </c>
      <c r="I414" s="138"/>
      <c r="J414" s="138"/>
      <c r="K414" s="138" t="s">
        <v>1247</v>
      </c>
      <c r="L414" s="138" t="s">
        <v>102</v>
      </c>
      <c r="M414" s="138">
        <v>4</v>
      </c>
      <c r="N414" s="138"/>
      <c r="O414" s="139" t="s">
        <v>1802</v>
      </c>
      <c r="P414" s="138" t="s">
        <v>79</v>
      </c>
      <c r="Q414" s="138"/>
      <c r="R414" s="138">
        <v>1081701509637160</v>
      </c>
      <c r="S414" s="138"/>
      <c r="T414" s="138" t="s">
        <v>1260</v>
      </c>
      <c r="U414" s="138">
        <v>1</v>
      </c>
      <c r="V414" s="138" t="s">
        <v>86</v>
      </c>
      <c r="W414" s="139">
        <v>43041</v>
      </c>
      <c r="X414" s="142" t="s">
        <v>2216</v>
      </c>
      <c r="Y414" s="140">
        <v>160</v>
      </c>
      <c r="Z414" s="138" t="s">
        <v>2264</v>
      </c>
      <c r="AA414" s="138" t="s">
        <v>935</v>
      </c>
      <c r="AB414" s="138"/>
      <c r="AC414" s="138" t="s">
        <v>79</v>
      </c>
      <c r="AD414" s="138"/>
      <c r="AE414" s="138" t="s">
        <v>935</v>
      </c>
      <c r="AF414" s="138"/>
      <c r="AG414" s="138" t="s">
        <v>935</v>
      </c>
      <c r="AH414" s="138"/>
      <c r="AI414" s="138" t="s">
        <v>2328</v>
      </c>
      <c r="AJ414" s="141"/>
      <c r="AK414" s="44"/>
      <c r="AL414" s="44"/>
    </row>
    <row r="415" spans="2:38" customFormat="1" x14ac:dyDescent="0.25">
      <c r="B415" s="137">
        <v>84163</v>
      </c>
      <c r="C415" s="138">
        <v>58774</v>
      </c>
      <c r="D415" s="139">
        <v>43032</v>
      </c>
      <c r="E415" s="139">
        <v>43034</v>
      </c>
      <c r="F415" s="138">
        <v>43162846</v>
      </c>
      <c r="G415" s="138" t="s">
        <v>1686</v>
      </c>
      <c r="H415" s="138">
        <v>2217580</v>
      </c>
      <c r="I415" s="138">
        <v>3043849692</v>
      </c>
      <c r="J415" s="138"/>
      <c r="K415" s="138" t="s">
        <v>1247</v>
      </c>
      <c r="L415" s="138" t="s">
        <v>102</v>
      </c>
      <c r="M415" s="138">
        <v>3</v>
      </c>
      <c r="N415" s="138"/>
      <c r="O415" s="139" t="s">
        <v>1802</v>
      </c>
      <c r="P415" s="138" t="s">
        <v>79</v>
      </c>
      <c r="Q415" s="138"/>
      <c r="R415" s="138">
        <v>1137281509637440</v>
      </c>
      <c r="S415" s="138"/>
      <c r="T415" s="138" t="s">
        <v>1260</v>
      </c>
      <c r="U415" s="138">
        <v>1</v>
      </c>
      <c r="V415" s="138" t="s">
        <v>86</v>
      </c>
      <c r="W415" s="139">
        <v>43041</v>
      </c>
      <c r="X415" s="142" t="s">
        <v>2217</v>
      </c>
      <c r="Y415" s="140">
        <v>346</v>
      </c>
      <c r="Z415" s="138" t="s">
        <v>2264</v>
      </c>
      <c r="AA415" s="138" t="s">
        <v>935</v>
      </c>
      <c r="AB415" s="138"/>
      <c r="AC415" s="138" t="s">
        <v>79</v>
      </c>
      <c r="AD415" s="138"/>
      <c r="AE415" s="138" t="s">
        <v>935</v>
      </c>
      <c r="AF415" s="138"/>
      <c r="AG415" s="138" t="s">
        <v>935</v>
      </c>
      <c r="AH415" s="138"/>
      <c r="AI415" s="138" t="s">
        <v>2329</v>
      </c>
      <c r="AJ415" s="141"/>
      <c r="AK415" s="44"/>
      <c r="AL415" s="44"/>
    </row>
    <row r="416" spans="2:38" customFormat="1" x14ac:dyDescent="0.25">
      <c r="B416" s="137">
        <v>84164</v>
      </c>
      <c r="C416" s="138">
        <v>58776</v>
      </c>
      <c r="D416" s="139">
        <v>43032</v>
      </c>
      <c r="E416" s="139">
        <v>43035</v>
      </c>
      <c r="F416" s="138"/>
      <c r="G416" s="138" t="s">
        <v>1687</v>
      </c>
      <c r="H416" s="138">
        <v>3129500</v>
      </c>
      <c r="I416" s="138">
        <v>44480</v>
      </c>
      <c r="J416" s="138"/>
      <c r="K416" s="138" t="s">
        <v>1247</v>
      </c>
      <c r="L416" s="138" t="s">
        <v>101</v>
      </c>
      <c r="M416" s="138">
        <v>9</v>
      </c>
      <c r="N416" s="138">
        <v>44521</v>
      </c>
      <c r="O416" s="139" t="s">
        <v>1802</v>
      </c>
      <c r="P416" s="138"/>
      <c r="Q416" s="138"/>
      <c r="R416" s="138">
        <v>1030701509637670</v>
      </c>
      <c r="S416" s="138"/>
      <c r="T416" s="138" t="s">
        <v>1260</v>
      </c>
      <c r="U416" s="138">
        <v>1</v>
      </c>
      <c r="V416" s="138" t="s">
        <v>88</v>
      </c>
      <c r="W416" s="139">
        <v>43041</v>
      </c>
      <c r="X416" s="142" t="s">
        <v>2218</v>
      </c>
      <c r="Y416" s="140">
        <v>243</v>
      </c>
      <c r="Z416" s="138" t="s">
        <v>2264</v>
      </c>
      <c r="AA416" s="138"/>
      <c r="AB416" s="138"/>
      <c r="AC416" s="138"/>
      <c r="AD416" s="138"/>
      <c r="AE416" s="138"/>
      <c r="AF416" s="138"/>
      <c r="AG416" s="138"/>
      <c r="AH416" s="138"/>
      <c r="AI416" s="138"/>
      <c r="AJ416" s="141"/>
      <c r="AK416" s="44"/>
      <c r="AL416" s="44"/>
    </row>
    <row r="417" spans="2:38" customFormat="1" x14ac:dyDescent="0.25">
      <c r="B417" s="137">
        <v>84165</v>
      </c>
      <c r="C417" s="138">
        <v>58778</v>
      </c>
      <c r="D417" s="139">
        <v>43032</v>
      </c>
      <c r="E417" s="139">
        <v>43038</v>
      </c>
      <c r="F417" s="138"/>
      <c r="G417" s="138" t="s">
        <v>1688</v>
      </c>
      <c r="H417" s="138">
        <v>4449939</v>
      </c>
      <c r="I417" s="138">
        <v>3175099186</v>
      </c>
      <c r="J417" s="138"/>
      <c r="K417" s="138" t="s">
        <v>1247</v>
      </c>
      <c r="L417" s="138" t="s">
        <v>104</v>
      </c>
      <c r="M417" s="138">
        <v>5</v>
      </c>
      <c r="N417" s="138"/>
      <c r="O417" s="139" t="s">
        <v>1802</v>
      </c>
      <c r="P417" s="138"/>
      <c r="Q417" s="138"/>
      <c r="R417" s="138">
        <v>1108061509638070</v>
      </c>
      <c r="S417" s="138"/>
      <c r="T417" s="138" t="s">
        <v>1260</v>
      </c>
      <c r="U417" s="138">
        <v>1</v>
      </c>
      <c r="V417" s="138" t="s">
        <v>59</v>
      </c>
      <c r="W417" s="139">
        <v>43041</v>
      </c>
      <c r="X417" s="142" t="s">
        <v>2219</v>
      </c>
      <c r="Y417" s="140">
        <v>208</v>
      </c>
      <c r="Z417" s="138" t="s">
        <v>2264</v>
      </c>
      <c r="AA417" s="138"/>
      <c r="AB417" s="138"/>
      <c r="AC417" s="138"/>
      <c r="AD417" s="138"/>
      <c r="AE417" s="138"/>
      <c r="AF417" s="138"/>
      <c r="AG417" s="138"/>
      <c r="AH417" s="138"/>
      <c r="AI417" s="138"/>
      <c r="AJ417" s="141"/>
      <c r="AK417" s="44"/>
      <c r="AL417" s="44"/>
    </row>
    <row r="418" spans="2:38" customFormat="1" x14ac:dyDescent="0.25">
      <c r="B418" s="137">
        <v>84166</v>
      </c>
      <c r="C418" s="138">
        <v>58779</v>
      </c>
      <c r="D418" s="139">
        <v>43032</v>
      </c>
      <c r="E418" s="139">
        <v>43034</v>
      </c>
      <c r="F418" s="138">
        <v>21652588</v>
      </c>
      <c r="G418" s="138" t="s">
        <v>1689</v>
      </c>
      <c r="H418" s="138">
        <v>2681282</v>
      </c>
      <c r="I418" s="138"/>
      <c r="J418" s="138"/>
      <c r="K418" s="138" t="s">
        <v>1247</v>
      </c>
      <c r="L418" s="138" t="s">
        <v>104</v>
      </c>
      <c r="M418" s="138">
        <v>4</v>
      </c>
      <c r="N418" s="138"/>
      <c r="O418" s="139" t="s">
        <v>1802</v>
      </c>
      <c r="P418" s="138" t="s">
        <v>79</v>
      </c>
      <c r="Q418" s="138"/>
      <c r="R418" s="138">
        <v>1117631509638130</v>
      </c>
      <c r="S418" s="138"/>
      <c r="T418" s="138" t="s">
        <v>1260</v>
      </c>
      <c r="U418" s="138">
        <v>1</v>
      </c>
      <c r="V418" s="138" t="s">
        <v>86</v>
      </c>
      <c r="W418" s="139">
        <v>43041</v>
      </c>
      <c r="X418" s="142" t="s">
        <v>2220</v>
      </c>
      <c r="Y418" s="140">
        <v>349</v>
      </c>
      <c r="Z418" s="138" t="s">
        <v>2264</v>
      </c>
      <c r="AA418" s="138" t="s">
        <v>935</v>
      </c>
      <c r="AB418" s="138"/>
      <c r="AC418" s="138" t="s">
        <v>79</v>
      </c>
      <c r="AD418" s="138"/>
      <c r="AE418" s="138" t="s">
        <v>935</v>
      </c>
      <c r="AF418" s="138"/>
      <c r="AG418" s="138" t="s">
        <v>935</v>
      </c>
      <c r="AH418" s="138"/>
      <c r="AI418" s="138" t="s">
        <v>2330</v>
      </c>
      <c r="AJ418" s="141"/>
      <c r="AK418" s="44"/>
      <c r="AL418" s="44"/>
    </row>
    <row r="419" spans="2:38" customFormat="1" x14ac:dyDescent="0.25">
      <c r="B419" s="137">
        <v>84167</v>
      </c>
      <c r="C419" s="138">
        <v>58781</v>
      </c>
      <c r="D419" s="139">
        <v>43032</v>
      </c>
      <c r="E419" s="139">
        <v>43034</v>
      </c>
      <c r="F419" s="138">
        <v>3333988</v>
      </c>
      <c r="G419" s="138" t="s">
        <v>1690</v>
      </c>
      <c r="H419" s="138">
        <v>2504695</v>
      </c>
      <c r="I419" s="138">
        <v>3042824486</v>
      </c>
      <c r="J419" s="138"/>
      <c r="K419" s="138" t="s">
        <v>1247</v>
      </c>
      <c r="L419" s="138" t="s">
        <v>1169</v>
      </c>
      <c r="M419" s="138">
        <v>4</v>
      </c>
      <c r="N419" s="138" t="s">
        <v>1787</v>
      </c>
      <c r="O419" s="139" t="s">
        <v>1802</v>
      </c>
      <c r="P419" s="138"/>
      <c r="Q419" s="138"/>
      <c r="R419" s="138">
        <v>1035661509638510</v>
      </c>
      <c r="S419" s="138"/>
      <c r="T419" s="138" t="s">
        <v>1260</v>
      </c>
      <c r="U419" s="138">
        <v>1</v>
      </c>
      <c r="V419" s="138" t="s">
        <v>93</v>
      </c>
      <c r="W419" s="139">
        <v>43041</v>
      </c>
      <c r="X419" s="142" t="s">
        <v>2221</v>
      </c>
      <c r="Y419" s="140">
        <v>119</v>
      </c>
      <c r="Z419" s="138" t="s">
        <v>2264</v>
      </c>
      <c r="AA419" s="138"/>
      <c r="AB419" s="138"/>
      <c r="AC419" s="138"/>
      <c r="AD419" s="138"/>
      <c r="AE419" s="138"/>
      <c r="AF419" s="138"/>
      <c r="AG419" s="138"/>
      <c r="AH419" s="138"/>
      <c r="AI419" s="138"/>
      <c r="AJ419" s="141"/>
      <c r="AK419" s="44"/>
      <c r="AL419" s="44"/>
    </row>
    <row r="420" spans="2:38" customFormat="1" x14ac:dyDescent="0.25">
      <c r="B420" s="137">
        <v>84168</v>
      </c>
      <c r="C420" s="138">
        <v>58789</v>
      </c>
      <c r="D420" s="139">
        <v>43032</v>
      </c>
      <c r="E420" s="139">
        <v>43036</v>
      </c>
      <c r="F420" s="138"/>
      <c r="G420" s="138" t="s">
        <v>1691</v>
      </c>
      <c r="H420" s="138">
        <v>3004968480</v>
      </c>
      <c r="I420" s="138"/>
      <c r="J420" s="138"/>
      <c r="K420" s="138" t="s">
        <v>1247</v>
      </c>
      <c r="L420" s="138" t="s">
        <v>101</v>
      </c>
      <c r="M420" s="138">
        <v>7</v>
      </c>
      <c r="N420" s="138"/>
      <c r="O420" s="139" t="s">
        <v>1802</v>
      </c>
      <c r="P420" s="138" t="s">
        <v>79</v>
      </c>
      <c r="Q420" s="138"/>
      <c r="R420" s="138">
        <v>1053681509638600</v>
      </c>
      <c r="S420" s="138"/>
      <c r="T420" s="138" t="s">
        <v>1260</v>
      </c>
      <c r="U420" s="138">
        <v>1</v>
      </c>
      <c r="V420" s="138" t="s">
        <v>86</v>
      </c>
      <c r="W420" s="139">
        <v>43041</v>
      </c>
      <c r="X420" s="142" t="s">
        <v>2222</v>
      </c>
      <c r="Y420" s="140">
        <v>195</v>
      </c>
      <c r="Z420" s="138" t="s">
        <v>2264</v>
      </c>
      <c r="AA420" s="138" t="s">
        <v>935</v>
      </c>
      <c r="AB420" s="138"/>
      <c r="AC420" s="138" t="s">
        <v>79</v>
      </c>
      <c r="AD420" s="138"/>
      <c r="AE420" s="138" t="s">
        <v>935</v>
      </c>
      <c r="AF420" s="138"/>
      <c r="AG420" s="138" t="s">
        <v>935</v>
      </c>
      <c r="AH420" s="138"/>
      <c r="AI420" s="138" t="s">
        <v>2331</v>
      </c>
      <c r="AJ420" s="141"/>
      <c r="AK420" s="44"/>
      <c r="AL420" s="44"/>
    </row>
    <row r="421" spans="2:38" customFormat="1" x14ac:dyDescent="0.25">
      <c r="B421" s="137">
        <v>84169</v>
      </c>
      <c r="C421" s="138">
        <v>58792</v>
      </c>
      <c r="D421" s="139">
        <v>43032</v>
      </c>
      <c r="E421" s="139">
        <v>43038</v>
      </c>
      <c r="F421" s="138">
        <v>43627101</v>
      </c>
      <c r="G421" s="138" t="s">
        <v>1692</v>
      </c>
      <c r="H421" s="138">
        <v>2569042</v>
      </c>
      <c r="I421" s="138">
        <v>3002043921</v>
      </c>
      <c r="J421" s="138"/>
      <c r="K421" s="138" t="s">
        <v>1247</v>
      </c>
      <c r="L421" s="138" t="s">
        <v>102</v>
      </c>
      <c r="M421" s="138">
        <v>6</v>
      </c>
      <c r="N421" s="138"/>
      <c r="O421" s="139" t="s">
        <v>1802</v>
      </c>
      <c r="P421" s="138"/>
      <c r="Q421" s="138"/>
      <c r="R421" s="138">
        <v>1128451509639000</v>
      </c>
      <c r="S421" s="138"/>
      <c r="T421" s="138" t="s">
        <v>1260</v>
      </c>
      <c r="U421" s="138">
        <v>1</v>
      </c>
      <c r="V421" s="138" t="s">
        <v>59</v>
      </c>
      <c r="W421" s="139">
        <v>43041</v>
      </c>
      <c r="X421" s="142" t="s">
        <v>2223</v>
      </c>
      <c r="Y421" s="140">
        <v>423</v>
      </c>
      <c r="Z421" s="138" t="s">
        <v>2264</v>
      </c>
      <c r="AA421" s="138"/>
      <c r="AB421" s="138"/>
      <c r="AC421" s="138"/>
      <c r="AD421" s="138"/>
      <c r="AE421" s="138"/>
      <c r="AF421" s="138"/>
      <c r="AG421" s="138"/>
      <c r="AH421" s="138"/>
      <c r="AI421" s="138"/>
      <c r="AJ421" s="141"/>
      <c r="AK421" s="44"/>
      <c r="AL421" s="44"/>
    </row>
    <row r="422" spans="2:38" customFormat="1" x14ac:dyDescent="0.25">
      <c r="B422" s="137">
        <v>84170</v>
      </c>
      <c r="C422" s="138">
        <v>58801</v>
      </c>
      <c r="D422" s="139">
        <v>43032</v>
      </c>
      <c r="E422" s="139">
        <v>43039</v>
      </c>
      <c r="F422" s="138">
        <v>43493109</v>
      </c>
      <c r="G422" s="138" t="s">
        <v>1693</v>
      </c>
      <c r="H422" s="138">
        <v>2111108</v>
      </c>
      <c r="I422" s="138"/>
      <c r="J422" s="138"/>
      <c r="K422" s="138" t="s">
        <v>1247</v>
      </c>
      <c r="L422" s="138" t="s">
        <v>104</v>
      </c>
      <c r="M422" s="138">
        <v>1</v>
      </c>
      <c r="N422" s="138" t="s">
        <v>1787</v>
      </c>
      <c r="O422" s="139" t="s">
        <v>1802</v>
      </c>
      <c r="P422" s="138"/>
      <c r="Q422" s="138"/>
      <c r="R422" s="138">
        <v>1019871509639240</v>
      </c>
      <c r="S422" s="138"/>
      <c r="T422" s="138" t="s">
        <v>1260</v>
      </c>
      <c r="U422" s="138">
        <v>1</v>
      </c>
      <c r="V422" s="138" t="s">
        <v>93</v>
      </c>
      <c r="W422" s="139">
        <v>43041</v>
      </c>
      <c r="X422" s="142" t="s">
        <v>2224</v>
      </c>
      <c r="Y422" s="140">
        <v>111</v>
      </c>
      <c r="Z422" s="138" t="s">
        <v>2264</v>
      </c>
      <c r="AA422" s="138"/>
      <c r="AB422" s="138"/>
      <c r="AC422" s="138"/>
      <c r="AD422" s="138"/>
      <c r="AE422" s="138"/>
      <c r="AF422" s="138"/>
      <c r="AG422" s="138"/>
      <c r="AH422" s="138"/>
      <c r="AI422" s="138"/>
      <c r="AJ422" s="141"/>
      <c r="AK422" s="44"/>
      <c r="AL422" s="44"/>
    </row>
    <row r="423" spans="2:38" customFormat="1" x14ac:dyDescent="0.25">
      <c r="B423" s="137">
        <v>84171</v>
      </c>
      <c r="C423" s="138">
        <v>58810</v>
      </c>
      <c r="D423" s="139">
        <v>43032</v>
      </c>
      <c r="E423" s="139">
        <v>43038</v>
      </c>
      <c r="F423" s="138"/>
      <c r="G423" s="138" t="s">
        <v>1694</v>
      </c>
      <c r="H423" s="138">
        <v>3549955</v>
      </c>
      <c r="I423" s="138">
        <v>3136266649</v>
      </c>
      <c r="J423" s="138"/>
      <c r="K423" s="138" t="s">
        <v>1247</v>
      </c>
      <c r="L423" s="138" t="s">
        <v>104</v>
      </c>
      <c r="M423" s="138">
        <v>5</v>
      </c>
      <c r="N423" s="138"/>
      <c r="O423" s="139" t="s">
        <v>1802</v>
      </c>
      <c r="P423" s="138" t="s">
        <v>79</v>
      </c>
      <c r="Q423" s="138"/>
      <c r="R423" s="138">
        <v>1039431509639340</v>
      </c>
      <c r="S423" s="138"/>
      <c r="T423" s="138" t="s">
        <v>1260</v>
      </c>
      <c r="U423" s="138">
        <v>1</v>
      </c>
      <c r="V423" s="138" t="s">
        <v>86</v>
      </c>
      <c r="W423" s="139">
        <v>43041</v>
      </c>
      <c r="X423" s="142" t="s">
        <v>2225</v>
      </c>
      <c r="Y423" s="140">
        <v>234</v>
      </c>
      <c r="Z423" s="138" t="s">
        <v>2264</v>
      </c>
      <c r="AA423" s="138" t="s">
        <v>937</v>
      </c>
      <c r="AB423" s="138"/>
      <c r="AC423" s="138" t="s">
        <v>79</v>
      </c>
      <c r="AD423" s="138"/>
      <c r="AE423" s="138" t="s">
        <v>937</v>
      </c>
      <c r="AF423" s="138"/>
      <c r="AG423" s="138" t="s">
        <v>938</v>
      </c>
      <c r="AH423" s="138" t="s">
        <v>2287</v>
      </c>
      <c r="AI423" s="138" t="s">
        <v>2332</v>
      </c>
      <c r="AJ423" s="141"/>
      <c r="AK423" s="44"/>
      <c r="AL423" s="44"/>
    </row>
    <row r="424" spans="2:38" customFormat="1" x14ac:dyDescent="0.25">
      <c r="B424" s="137">
        <v>84172</v>
      </c>
      <c r="C424" s="138">
        <v>58811</v>
      </c>
      <c r="D424" s="139">
        <v>43032</v>
      </c>
      <c r="E424" s="139">
        <v>43038</v>
      </c>
      <c r="F424" s="138">
        <v>32408805</v>
      </c>
      <c r="G424" s="138" t="s">
        <v>1695</v>
      </c>
      <c r="H424" s="138">
        <v>2662703</v>
      </c>
      <c r="I424" s="138"/>
      <c r="J424" s="138"/>
      <c r="K424" s="138" t="s">
        <v>1247</v>
      </c>
      <c r="L424" s="138" t="s">
        <v>102</v>
      </c>
      <c r="M424" s="138">
        <v>5</v>
      </c>
      <c r="N424" s="138"/>
      <c r="O424" s="139" t="s">
        <v>1802</v>
      </c>
      <c r="P424" s="138" t="s">
        <v>79</v>
      </c>
      <c r="Q424" s="138"/>
      <c r="R424" s="138">
        <v>1097561509639680</v>
      </c>
      <c r="S424" s="138"/>
      <c r="T424" s="138" t="s">
        <v>1260</v>
      </c>
      <c r="U424" s="138">
        <v>1</v>
      </c>
      <c r="V424" s="138" t="s">
        <v>86</v>
      </c>
      <c r="W424" s="139">
        <v>43041</v>
      </c>
      <c r="X424" s="142" t="s">
        <v>2226</v>
      </c>
      <c r="Y424" s="140">
        <v>409</v>
      </c>
      <c r="Z424" s="138" t="s">
        <v>2264</v>
      </c>
      <c r="AA424" s="138" t="s">
        <v>935</v>
      </c>
      <c r="AB424" s="138"/>
      <c r="AC424" s="138" t="s">
        <v>79</v>
      </c>
      <c r="AD424" s="138"/>
      <c r="AE424" s="138" t="s">
        <v>935</v>
      </c>
      <c r="AF424" s="138"/>
      <c r="AG424" s="138" t="s">
        <v>935</v>
      </c>
      <c r="AH424" s="138"/>
      <c r="AI424" s="138" t="s">
        <v>2329</v>
      </c>
      <c r="AJ424" s="141"/>
      <c r="AK424" s="44"/>
      <c r="AL424" s="44"/>
    </row>
    <row r="425" spans="2:38" customFormat="1" x14ac:dyDescent="0.25">
      <c r="B425" s="137">
        <v>84173</v>
      </c>
      <c r="C425" s="138">
        <v>58812</v>
      </c>
      <c r="D425" s="139">
        <v>43032</v>
      </c>
      <c r="E425" s="139">
        <v>43038</v>
      </c>
      <c r="F425" s="138"/>
      <c r="G425" s="138" t="s">
        <v>1694</v>
      </c>
      <c r="H425" s="138">
        <v>3549955</v>
      </c>
      <c r="I425" s="138">
        <v>3136266649</v>
      </c>
      <c r="J425" s="138"/>
      <c r="K425" s="138" t="s">
        <v>1247</v>
      </c>
      <c r="L425" s="138" t="s">
        <v>101</v>
      </c>
      <c r="M425" s="138">
        <v>5</v>
      </c>
      <c r="N425" s="138"/>
      <c r="O425" s="139" t="s">
        <v>1802</v>
      </c>
      <c r="P425" s="138"/>
      <c r="Q425" s="138"/>
      <c r="R425" s="138">
        <v>1152581509639990</v>
      </c>
      <c r="S425" s="138"/>
      <c r="T425" s="138" t="s">
        <v>1260</v>
      </c>
      <c r="U425" s="138">
        <v>1</v>
      </c>
      <c r="V425" s="138" t="s">
        <v>59</v>
      </c>
      <c r="W425" s="139">
        <v>43041</v>
      </c>
      <c r="X425" s="142" t="s">
        <v>2227</v>
      </c>
      <c r="Y425" s="140">
        <v>72</v>
      </c>
      <c r="Z425" s="138" t="s">
        <v>2264</v>
      </c>
      <c r="AA425" s="138"/>
      <c r="AB425" s="138"/>
      <c r="AC425" s="138"/>
      <c r="AD425" s="138"/>
      <c r="AE425" s="138"/>
      <c r="AF425" s="138"/>
      <c r="AG425" s="138"/>
      <c r="AH425" s="138"/>
      <c r="AI425" s="138"/>
      <c r="AJ425" s="141"/>
      <c r="AK425" s="44"/>
      <c r="AL425" s="44"/>
    </row>
    <row r="426" spans="2:38" customFormat="1" x14ac:dyDescent="0.25">
      <c r="B426" s="137">
        <v>84174</v>
      </c>
      <c r="C426" s="138">
        <v>58826</v>
      </c>
      <c r="D426" s="139">
        <v>43032</v>
      </c>
      <c r="E426" s="139">
        <v>43036</v>
      </c>
      <c r="F426" s="138"/>
      <c r="G426" s="138" t="s">
        <v>1696</v>
      </c>
      <c r="H426" s="138">
        <v>4035820</v>
      </c>
      <c r="I426" s="138"/>
      <c r="J426" s="138"/>
      <c r="K426" s="138" t="s">
        <v>1247</v>
      </c>
      <c r="L426" s="138" t="s">
        <v>101</v>
      </c>
      <c r="M426" s="138">
        <v>6</v>
      </c>
      <c r="N426" s="138"/>
      <c r="O426" s="139" t="s">
        <v>1802</v>
      </c>
      <c r="P426" s="138"/>
      <c r="Q426" s="138"/>
      <c r="R426" s="138">
        <v>0</v>
      </c>
      <c r="S426" s="138"/>
      <c r="T426" s="138" t="s">
        <v>1260</v>
      </c>
      <c r="U426" s="138">
        <v>1</v>
      </c>
      <c r="V426" s="138" t="s">
        <v>61</v>
      </c>
      <c r="W426" s="139">
        <v>43041</v>
      </c>
      <c r="X426" s="142" t="s">
        <v>2228</v>
      </c>
      <c r="Y426" s="140">
        <v>33</v>
      </c>
      <c r="Z426" s="138" t="s">
        <v>2264</v>
      </c>
      <c r="AA426" s="138"/>
      <c r="AB426" s="138"/>
      <c r="AC426" s="138"/>
      <c r="AD426" s="138"/>
      <c r="AE426" s="138"/>
      <c r="AF426" s="138"/>
      <c r="AG426" s="138"/>
      <c r="AH426" s="138"/>
      <c r="AI426" s="138"/>
      <c r="AJ426" s="141"/>
      <c r="AK426" s="44"/>
      <c r="AL426" s="44"/>
    </row>
    <row r="427" spans="2:38" customFormat="1" x14ac:dyDescent="0.25">
      <c r="B427" s="137">
        <v>84175</v>
      </c>
      <c r="C427" s="138">
        <v>58831</v>
      </c>
      <c r="D427" s="139">
        <v>43032</v>
      </c>
      <c r="E427" s="139">
        <v>43035</v>
      </c>
      <c r="F427" s="138">
        <v>70082622</v>
      </c>
      <c r="G427" s="138" t="s">
        <v>1697</v>
      </c>
      <c r="H427" s="138">
        <v>5380823</v>
      </c>
      <c r="I427" s="138">
        <v>3012695367</v>
      </c>
      <c r="J427" s="138"/>
      <c r="K427" s="138" t="s">
        <v>1247</v>
      </c>
      <c r="L427" s="138" t="s">
        <v>102</v>
      </c>
      <c r="M427" s="138">
        <v>3</v>
      </c>
      <c r="N427" s="138"/>
      <c r="O427" s="139" t="s">
        <v>1802</v>
      </c>
      <c r="P427" s="138" t="s">
        <v>79</v>
      </c>
      <c r="Q427" s="138"/>
      <c r="R427" s="138">
        <v>1017641509640100</v>
      </c>
      <c r="S427" s="138"/>
      <c r="T427" s="138" t="s">
        <v>1260</v>
      </c>
      <c r="U427" s="138">
        <v>1</v>
      </c>
      <c r="V427" s="138" t="s">
        <v>86</v>
      </c>
      <c r="W427" s="139">
        <v>43041</v>
      </c>
      <c r="X427" s="142" t="s">
        <v>2229</v>
      </c>
      <c r="Y427" s="140">
        <v>259</v>
      </c>
      <c r="Z427" s="138" t="s">
        <v>2264</v>
      </c>
      <c r="AA427" s="138" t="s">
        <v>935</v>
      </c>
      <c r="AB427" s="138"/>
      <c r="AC427" s="138" t="s">
        <v>79</v>
      </c>
      <c r="AD427" s="138"/>
      <c r="AE427" s="138" t="s">
        <v>935</v>
      </c>
      <c r="AF427" s="138"/>
      <c r="AG427" s="138" t="s">
        <v>935</v>
      </c>
      <c r="AH427" s="138"/>
      <c r="AI427" s="138" t="s">
        <v>2310</v>
      </c>
      <c r="AJ427" s="141"/>
      <c r="AK427" s="44"/>
      <c r="AL427" s="44"/>
    </row>
    <row r="428" spans="2:38" customFormat="1" x14ac:dyDescent="0.25">
      <c r="B428" s="137">
        <v>84176</v>
      </c>
      <c r="C428" s="138">
        <v>58836</v>
      </c>
      <c r="D428" s="139">
        <v>43033</v>
      </c>
      <c r="E428" s="139">
        <v>43036</v>
      </c>
      <c r="F428" s="138"/>
      <c r="G428" s="138" t="s">
        <v>1698</v>
      </c>
      <c r="H428" s="138">
        <v>2670225</v>
      </c>
      <c r="I428" s="138">
        <v>4779249</v>
      </c>
      <c r="J428" s="138"/>
      <c r="K428" s="138" t="s">
        <v>1247</v>
      </c>
      <c r="L428" s="138" t="s">
        <v>103</v>
      </c>
      <c r="M428" s="138">
        <v>2</v>
      </c>
      <c r="N428" s="138" t="s">
        <v>1768</v>
      </c>
      <c r="O428" s="139" t="s">
        <v>1802</v>
      </c>
      <c r="P428" s="138"/>
      <c r="Q428" s="138"/>
      <c r="R428" s="138">
        <v>1065061509640360</v>
      </c>
      <c r="S428" s="138"/>
      <c r="T428" s="138" t="s">
        <v>1260</v>
      </c>
      <c r="U428" s="138">
        <v>1</v>
      </c>
      <c r="V428" s="138" t="s">
        <v>93</v>
      </c>
      <c r="W428" s="139">
        <v>43041</v>
      </c>
      <c r="X428" s="142" t="s">
        <v>2230</v>
      </c>
      <c r="Y428" s="140">
        <v>103</v>
      </c>
      <c r="Z428" s="138" t="s">
        <v>2264</v>
      </c>
      <c r="AA428" s="138"/>
      <c r="AB428" s="138"/>
      <c r="AC428" s="138"/>
      <c r="AD428" s="138"/>
      <c r="AE428" s="138"/>
      <c r="AF428" s="138"/>
      <c r="AG428" s="138"/>
      <c r="AH428" s="138"/>
      <c r="AI428" s="138"/>
      <c r="AJ428" s="141"/>
      <c r="AK428" s="44"/>
      <c r="AL428" s="44"/>
    </row>
    <row r="429" spans="2:38" customFormat="1" x14ac:dyDescent="0.25">
      <c r="B429" s="137">
        <v>84177</v>
      </c>
      <c r="C429" s="138">
        <v>58841</v>
      </c>
      <c r="D429" s="139">
        <v>43033</v>
      </c>
      <c r="E429" s="139">
        <v>43038</v>
      </c>
      <c r="F429" s="138">
        <v>71594000</v>
      </c>
      <c r="G429" s="138" t="s">
        <v>1699</v>
      </c>
      <c r="H429" s="138">
        <v>3712449</v>
      </c>
      <c r="I429" s="138">
        <v>3104655824</v>
      </c>
      <c r="J429" s="138"/>
      <c r="K429" s="138" t="s">
        <v>1247</v>
      </c>
      <c r="L429" s="138" t="s">
        <v>105</v>
      </c>
      <c r="M429" s="138">
        <v>6</v>
      </c>
      <c r="N429" s="138"/>
      <c r="O429" s="139" t="s">
        <v>1802</v>
      </c>
      <c r="P429" s="138"/>
      <c r="Q429" s="138"/>
      <c r="R429" s="138">
        <v>1083671509640460</v>
      </c>
      <c r="S429" s="138"/>
      <c r="T429" s="138" t="s">
        <v>1260</v>
      </c>
      <c r="U429" s="138">
        <v>1</v>
      </c>
      <c r="V429" s="138" t="s">
        <v>59</v>
      </c>
      <c r="W429" s="139">
        <v>43041</v>
      </c>
      <c r="X429" s="142" t="s">
        <v>2231</v>
      </c>
      <c r="Y429" s="140">
        <v>85</v>
      </c>
      <c r="Z429" s="138" t="s">
        <v>2264</v>
      </c>
      <c r="AA429" s="138"/>
      <c r="AB429" s="138"/>
      <c r="AC429" s="138"/>
      <c r="AD429" s="138"/>
      <c r="AE429" s="138"/>
      <c r="AF429" s="138"/>
      <c r="AG429" s="138"/>
      <c r="AH429" s="138"/>
      <c r="AI429" s="138"/>
      <c r="AJ429" s="141"/>
      <c r="AK429" s="44"/>
      <c r="AL429" s="44"/>
    </row>
    <row r="430" spans="2:38" customFormat="1" x14ac:dyDescent="0.25">
      <c r="B430" s="137">
        <v>84178</v>
      </c>
      <c r="C430" s="138">
        <v>58842</v>
      </c>
      <c r="D430" s="139">
        <v>43033</v>
      </c>
      <c r="E430" s="139">
        <v>43034</v>
      </c>
      <c r="F430" s="138">
        <v>890928742</v>
      </c>
      <c r="G430" s="138" t="s">
        <v>1700</v>
      </c>
      <c r="H430" s="138">
        <v>2935412</v>
      </c>
      <c r="I430" s="138"/>
      <c r="J430" s="138"/>
      <c r="K430" s="138" t="s">
        <v>1247</v>
      </c>
      <c r="L430" s="138" t="s">
        <v>104</v>
      </c>
      <c r="M430" s="138">
        <v>7</v>
      </c>
      <c r="N430" s="138" t="s">
        <v>1794</v>
      </c>
      <c r="O430" s="139" t="s">
        <v>1802</v>
      </c>
      <c r="P430" s="138" t="s">
        <v>79</v>
      </c>
      <c r="Q430" s="138"/>
      <c r="R430" s="138">
        <v>1099051509640550</v>
      </c>
      <c r="S430" s="138"/>
      <c r="T430" s="138" t="s">
        <v>1260</v>
      </c>
      <c r="U430" s="138">
        <v>1</v>
      </c>
      <c r="V430" s="138" t="s">
        <v>86</v>
      </c>
      <c r="W430" s="139">
        <v>43041</v>
      </c>
      <c r="X430" s="142" t="s">
        <v>2232</v>
      </c>
      <c r="Y430" s="140">
        <v>325</v>
      </c>
      <c r="Z430" s="138" t="s">
        <v>2264</v>
      </c>
      <c r="AA430" s="138" t="s">
        <v>935</v>
      </c>
      <c r="AB430" s="138"/>
      <c r="AC430" s="138" t="s">
        <v>79</v>
      </c>
      <c r="AD430" s="138"/>
      <c r="AE430" s="138" t="s">
        <v>935</v>
      </c>
      <c r="AF430" s="138"/>
      <c r="AG430" s="138" t="s">
        <v>938</v>
      </c>
      <c r="AH430" s="138" t="s">
        <v>2288</v>
      </c>
      <c r="AI430" s="138" t="s">
        <v>2333</v>
      </c>
      <c r="AJ430" s="141"/>
      <c r="AK430" s="44"/>
      <c r="AL430" s="44"/>
    </row>
    <row r="431" spans="2:38" customFormat="1" x14ac:dyDescent="0.25">
      <c r="B431" s="137">
        <v>84179</v>
      </c>
      <c r="C431" s="138">
        <v>58846</v>
      </c>
      <c r="D431" s="139">
        <v>43033</v>
      </c>
      <c r="E431" s="139">
        <v>43034</v>
      </c>
      <c r="F431" s="138">
        <v>32244744</v>
      </c>
      <c r="G431" s="138" t="s">
        <v>1701</v>
      </c>
      <c r="H431" s="138">
        <v>2224022</v>
      </c>
      <c r="I431" s="138"/>
      <c r="J431" s="138"/>
      <c r="K431" s="138" t="s">
        <v>1247</v>
      </c>
      <c r="L431" s="138" t="s">
        <v>102</v>
      </c>
      <c r="M431" s="138">
        <v>3</v>
      </c>
      <c r="N431" s="138"/>
      <c r="O431" s="139" t="s">
        <v>1802</v>
      </c>
      <c r="P431" s="138"/>
      <c r="Q431" s="138"/>
      <c r="R431" s="138">
        <v>1003881509640900</v>
      </c>
      <c r="S431" s="138"/>
      <c r="T431" s="138" t="s">
        <v>1260</v>
      </c>
      <c r="U431" s="138">
        <v>1</v>
      </c>
      <c r="V431" s="138" t="s">
        <v>59</v>
      </c>
      <c r="W431" s="139">
        <v>43041</v>
      </c>
      <c r="X431" s="142" t="s">
        <v>2233</v>
      </c>
      <c r="Y431" s="140">
        <v>68</v>
      </c>
      <c r="Z431" s="138" t="s">
        <v>2264</v>
      </c>
      <c r="AA431" s="138"/>
      <c r="AB431" s="138"/>
      <c r="AC431" s="138"/>
      <c r="AD431" s="138"/>
      <c r="AE431" s="138"/>
      <c r="AF431" s="138"/>
      <c r="AG431" s="138"/>
      <c r="AH431" s="138"/>
      <c r="AI431" s="138"/>
      <c r="AJ431" s="141"/>
      <c r="AK431" s="44"/>
      <c r="AL431" s="44"/>
    </row>
    <row r="432" spans="2:38" customFormat="1" x14ac:dyDescent="0.25">
      <c r="B432" s="137">
        <v>84180</v>
      </c>
      <c r="C432" s="138">
        <v>58866</v>
      </c>
      <c r="D432" s="139">
        <v>43033</v>
      </c>
      <c r="E432" s="139">
        <v>43038</v>
      </c>
      <c r="F432" s="138">
        <v>42995897</v>
      </c>
      <c r="G432" s="138" t="s">
        <v>1702</v>
      </c>
      <c r="H432" s="138">
        <v>5071683</v>
      </c>
      <c r="I432" s="138">
        <v>3103642231</v>
      </c>
      <c r="J432" s="138"/>
      <c r="K432" s="138" t="s">
        <v>1247</v>
      </c>
      <c r="L432" s="138" t="s">
        <v>1238</v>
      </c>
      <c r="M432" s="138">
        <v>4</v>
      </c>
      <c r="N432" s="138" t="s">
        <v>1787</v>
      </c>
      <c r="O432" s="139" t="s">
        <v>1802</v>
      </c>
      <c r="P432" s="138"/>
      <c r="Q432" s="138"/>
      <c r="R432" s="138">
        <v>1016531509640980</v>
      </c>
      <c r="S432" s="138"/>
      <c r="T432" s="138" t="s">
        <v>1260</v>
      </c>
      <c r="U432" s="138">
        <v>1</v>
      </c>
      <c r="V432" s="138" t="s">
        <v>93</v>
      </c>
      <c r="W432" s="139">
        <v>43041</v>
      </c>
      <c r="X432" s="142" t="s">
        <v>2234</v>
      </c>
      <c r="Y432" s="140">
        <v>128</v>
      </c>
      <c r="Z432" s="138" t="s">
        <v>2264</v>
      </c>
      <c r="AA432" s="138"/>
      <c r="AB432" s="138"/>
      <c r="AC432" s="138"/>
      <c r="AD432" s="138"/>
      <c r="AE432" s="138"/>
      <c r="AF432" s="138"/>
      <c r="AG432" s="138"/>
      <c r="AH432" s="138"/>
      <c r="AI432" s="138"/>
      <c r="AJ432" s="141"/>
      <c r="AK432" s="44"/>
      <c r="AL432" s="44"/>
    </row>
    <row r="433" spans="2:38" customFormat="1" x14ac:dyDescent="0.25">
      <c r="B433" s="137">
        <v>84181</v>
      </c>
      <c r="C433" s="138">
        <v>58868</v>
      </c>
      <c r="D433" s="139">
        <v>43033</v>
      </c>
      <c r="E433" s="139">
        <v>43035</v>
      </c>
      <c r="F433" s="138">
        <v>800050068</v>
      </c>
      <c r="G433" s="138" t="s">
        <v>1703</v>
      </c>
      <c r="H433" s="138">
        <v>2310277</v>
      </c>
      <c r="I433" s="138"/>
      <c r="J433" s="138"/>
      <c r="K433" s="138" t="s">
        <v>1247</v>
      </c>
      <c r="L433" s="138" t="s">
        <v>101</v>
      </c>
      <c r="M433" s="138">
        <v>7</v>
      </c>
      <c r="N433" s="138" t="s">
        <v>1795</v>
      </c>
      <c r="O433" s="139" t="s">
        <v>1802</v>
      </c>
      <c r="P433" s="138" t="s">
        <v>79</v>
      </c>
      <c r="Q433" s="138"/>
      <c r="R433" s="138">
        <v>1034141509641090</v>
      </c>
      <c r="S433" s="138"/>
      <c r="T433" s="138" t="s">
        <v>1260</v>
      </c>
      <c r="U433" s="138">
        <v>1</v>
      </c>
      <c r="V433" s="138" t="s">
        <v>86</v>
      </c>
      <c r="W433" s="139">
        <v>43041</v>
      </c>
      <c r="X433" s="142" t="s">
        <v>2235</v>
      </c>
      <c r="Y433" s="140">
        <v>383</v>
      </c>
      <c r="Z433" s="138" t="s">
        <v>2264</v>
      </c>
      <c r="AA433" s="138" t="s">
        <v>935</v>
      </c>
      <c r="AB433" s="138"/>
      <c r="AC433" s="138" t="s">
        <v>79</v>
      </c>
      <c r="AD433" s="138"/>
      <c r="AE433" s="138" t="s">
        <v>937</v>
      </c>
      <c r="AF433" s="138"/>
      <c r="AG433" s="138" t="s">
        <v>935</v>
      </c>
      <c r="AH433" s="138"/>
      <c r="AI433" s="138" t="s">
        <v>2329</v>
      </c>
      <c r="AJ433" s="141"/>
      <c r="AK433" s="44"/>
      <c r="AL433" s="44"/>
    </row>
    <row r="434" spans="2:38" customFormat="1" x14ac:dyDescent="0.25">
      <c r="B434" s="137">
        <v>84182</v>
      </c>
      <c r="C434" s="138">
        <v>58874</v>
      </c>
      <c r="D434" s="139">
        <v>43033</v>
      </c>
      <c r="E434" s="139">
        <v>43038</v>
      </c>
      <c r="F434" s="138">
        <v>42799326</v>
      </c>
      <c r="G434" s="138" t="s">
        <v>1704</v>
      </c>
      <c r="H434" s="138">
        <v>4949797</v>
      </c>
      <c r="I434" s="138">
        <v>3146545595</v>
      </c>
      <c r="J434" s="138"/>
      <c r="K434" s="138" t="s">
        <v>1247</v>
      </c>
      <c r="L434" s="138" t="s">
        <v>102</v>
      </c>
      <c r="M434" s="138">
        <v>4</v>
      </c>
      <c r="N434" s="138"/>
      <c r="O434" s="139" t="s">
        <v>1802</v>
      </c>
      <c r="P434" s="138" t="s">
        <v>79</v>
      </c>
      <c r="Q434" s="138"/>
      <c r="R434" s="138">
        <v>1097531509641470</v>
      </c>
      <c r="S434" s="138"/>
      <c r="T434" s="138" t="s">
        <v>1260</v>
      </c>
      <c r="U434" s="138">
        <v>1</v>
      </c>
      <c r="V434" s="138" t="s">
        <v>86</v>
      </c>
      <c r="W434" s="139">
        <v>43041</v>
      </c>
      <c r="X434" s="142" t="s">
        <v>2236</v>
      </c>
      <c r="Y434" s="140">
        <v>457</v>
      </c>
      <c r="Z434" s="138" t="s">
        <v>2264</v>
      </c>
      <c r="AA434" s="138" t="s">
        <v>937</v>
      </c>
      <c r="AB434" s="138"/>
      <c r="AC434" s="138" t="s">
        <v>79</v>
      </c>
      <c r="AD434" s="138"/>
      <c r="AE434" s="138" t="s">
        <v>937</v>
      </c>
      <c r="AF434" s="138"/>
      <c r="AG434" s="138" t="s">
        <v>937</v>
      </c>
      <c r="AH434" s="138"/>
      <c r="AI434" s="138" t="s">
        <v>2334</v>
      </c>
      <c r="AJ434" s="141"/>
      <c r="AK434" s="44"/>
      <c r="AL434" s="44"/>
    </row>
    <row r="435" spans="2:38" customFormat="1" x14ac:dyDescent="0.25">
      <c r="B435" s="137">
        <v>84183</v>
      </c>
      <c r="C435" s="138">
        <v>58876</v>
      </c>
      <c r="D435" s="139">
        <v>43033</v>
      </c>
      <c r="E435" s="139">
        <v>43034</v>
      </c>
      <c r="F435" s="138">
        <v>43278201</v>
      </c>
      <c r="G435" s="138" t="s">
        <v>1705</v>
      </c>
      <c r="H435" s="138">
        <v>4887105</v>
      </c>
      <c r="I435" s="138"/>
      <c r="J435" s="138"/>
      <c r="K435" s="138" t="s">
        <v>1247</v>
      </c>
      <c r="L435" s="138" t="s">
        <v>102</v>
      </c>
      <c r="M435" s="138">
        <v>3</v>
      </c>
      <c r="N435" s="138"/>
      <c r="O435" s="139" t="s">
        <v>1802</v>
      </c>
      <c r="P435" s="138" t="s">
        <v>79</v>
      </c>
      <c r="Q435" s="138"/>
      <c r="R435" s="138">
        <v>1021421509641930</v>
      </c>
      <c r="S435" s="138"/>
      <c r="T435" s="138" t="s">
        <v>1260</v>
      </c>
      <c r="U435" s="138">
        <v>1</v>
      </c>
      <c r="V435" s="138" t="s">
        <v>86</v>
      </c>
      <c r="W435" s="139">
        <v>43041</v>
      </c>
      <c r="X435" s="142" t="s">
        <v>2237</v>
      </c>
      <c r="Y435" s="140">
        <v>1418</v>
      </c>
      <c r="Z435" s="138" t="s">
        <v>2264</v>
      </c>
      <c r="AA435" s="138" t="s">
        <v>937</v>
      </c>
      <c r="AB435" s="138"/>
      <c r="AC435" s="138" t="s">
        <v>79</v>
      </c>
      <c r="AD435" s="138"/>
      <c r="AE435" s="138" t="s">
        <v>935</v>
      </c>
      <c r="AF435" s="138"/>
      <c r="AG435" s="138" t="s">
        <v>935</v>
      </c>
      <c r="AH435" s="138"/>
      <c r="AI435" s="138" t="s">
        <v>2335</v>
      </c>
      <c r="AJ435" s="141"/>
      <c r="AK435" s="44"/>
      <c r="AL435" s="44"/>
    </row>
    <row r="436" spans="2:38" customFormat="1" x14ac:dyDescent="0.25">
      <c r="B436" s="137">
        <v>84184</v>
      </c>
      <c r="C436" s="138">
        <v>58881</v>
      </c>
      <c r="D436" s="139">
        <v>43033</v>
      </c>
      <c r="E436" s="139">
        <v>43038</v>
      </c>
      <c r="F436" s="138"/>
      <c r="G436" s="138" t="s">
        <v>1706</v>
      </c>
      <c r="H436" s="138">
        <v>3618585</v>
      </c>
      <c r="I436" s="138"/>
      <c r="J436" s="138"/>
      <c r="K436" s="138" t="s">
        <v>1247</v>
      </c>
      <c r="L436" s="138" t="s">
        <v>104</v>
      </c>
      <c r="M436" s="138">
        <v>6</v>
      </c>
      <c r="N436" s="138"/>
      <c r="O436" s="139" t="s">
        <v>1802</v>
      </c>
      <c r="P436" s="138"/>
      <c r="Q436" s="138"/>
      <c r="R436" s="138">
        <v>1095411509643370</v>
      </c>
      <c r="S436" s="138"/>
      <c r="T436" s="138" t="s">
        <v>1260</v>
      </c>
      <c r="U436" s="138">
        <v>1</v>
      </c>
      <c r="V436" s="138" t="s">
        <v>59</v>
      </c>
      <c r="W436" s="139">
        <v>43041</v>
      </c>
      <c r="X436" s="142" t="s">
        <v>2238</v>
      </c>
      <c r="Y436" s="140">
        <v>130</v>
      </c>
      <c r="Z436" s="138" t="s">
        <v>2264</v>
      </c>
      <c r="AA436" s="138"/>
      <c r="AB436" s="138"/>
      <c r="AC436" s="138"/>
      <c r="AD436" s="138"/>
      <c r="AE436" s="138"/>
      <c r="AF436" s="138"/>
      <c r="AG436" s="138"/>
      <c r="AH436" s="138"/>
      <c r="AI436" s="138"/>
      <c r="AJ436" s="141"/>
      <c r="AK436" s="44"/>
      <c r="AL436" s="44"/>
    </row>
    <row r="437" spans="2:38" customFormat="1" x14ac:dyDescent="0.25">
      <c r="B437" s="137">
        <v>84185</v>
      </c>
      <c r="C437" s="138">
        <v>58883</v>
      </c>
      <c r="D437" s="139">
        <v>43033</v>
      </c>
      <c r="E437" s="139">
        <v>43034</v>
      </c>
      <c r="F437" s="138"/>
      <c r="G437" s="138" t="s">
        <v>1256</v>
      </c>
      <c r="H437" s="138">
        <v>6042342</v>
      </c>
      <c r="I437" s="138"/>
      <c r="J437" s="138"/>
      <c r="K437" s="138" t="s">
        <v>1247</v>
      </c>
      <c r="L437" s="138" t="s">
        <v>104</v>
      </c>
      <c r="M437" s="138">
        <v>7</v>
      </c>
      <c r="N437" s="138"/>
      <c r="O437" s="139" t="s">
        <v>1802</v>
      </c>
      <c r="P437" s="138"/>
      <c r="Q437" s="138"/>
      <c r="R437" s="138">
        <v>1119681509643510</v>
      </c>
      <c r="S437" s="138"/>
      <c r="T437" s="138" t="s">
        <v>1260</v>
      </c>
      <c r="U437" s="138">
        <v>1</v>
      </c>
      <c r="V437" s="138" t="s">
        <v>59</v>
      </c>
      <c r="W437" s="139">
        <v>43041</v>
      </c>
      <c r="X437" s="142" t="s">
        <v>2239</v>
      </c>
      <c r="Y437" s="140">
        <v>144</v>
      </c>
      <c r="Z437" s="138" t="s">
        <v>2264</v>
      </c>
      <c r="AA437" s="138"/>
      <c r="AB437" s="138"/>
      <c r="AC437" s="138"/>
      <c r="AD437" s="138"/>
      <c r="AE437" s="138"/>
      <c r="AF437" s="138"/>
      <c r="AG437" s="138"/>
      <c r="AH437" s="138"/>
      <c r="AI437" s="138"/>
      <c r="AJ437" s="141"/>
      <c r="AK437" s="44"/>
      <c r="AL437" s="44"/>
    </row>
    <row r="438" spans="2:38" customFormat="1" x14ac:dyDescent="0.25">
      <c r="B438" s="137">
        <v>84186</v>
      </c>
      <c r="C438" s="138">
        <v>58885</v>
      </c>
      <c r="D438" s="139">
        <v>43033</v>
      </c>
      <c r="E438" s="139">
        <v>43034</v>
      </c>
      <c r="F438" s="138">
        <v>705490604</v>
      </c>
      <c r="G438" s="138" t="s">
        <v>1707</v>
      </c>
      <c r="H438" s="138">
        <v>3610058</v>
      </c>
      <c r="I438" s="138">
        <v>3616908</v>
      </c>
      <c r="J438" s="138">
        <v>3104257828</v>
      </c>
      <c r="K438" s="138" t="s">
        <v>1247</v>
      </c>
      <c r="L438" s="138" t="s">
        <v>1239</v>
      </c>
      <c r="M438" s="138">
        <v>6</v>
      </c>
      <c r="N438" s="138"/>
      <c r="O438" s="139" t="s">
        <v>1802</v>
      </c>
      <c r="P438" s="138"/>
      <c r="Q438" s="138"/>
      <c r="R438" s="138">
        <v>1143621509643650</v>
      </c>
      <c r="S438" s="138"/>
      <c r="T438" s="138" t="s">
        <v>1260</v>
      </c>
      <c r="U438" s="138">
        <v>1</v>
      </c>
      <c r="V438" s="138" t="s">
        <v>59</v>
      </c>
      <c r="W438" s="139">
        <v>43041</v>
      </c>
      <c r="X438" s="142" t="s">
        <v>2240</v>
      </c>
      <c r="Y438" s="140">
        <v>180</v>
      </c>
      <c r="Z438" s="138" t="s">
        <v>2264</v>
      </c>
      <c r="AA438" s="138"/>
      <c r="AB438" s="138"/>
      <c r="AC438" s="138"/>
      <c r="AD438" s="138"/>
      <c r="AE438" s="138"/>
      <c r="AF438" s="138"/>
      <c r="AG438" s="138"/>
      <c r="AH438" s="138"/>
      <c r="AI438" s="138"/>
      <c r="AJ438" s="141"/>
      <c r="AK438" s="44"/>
      <c r="AL438" s="44"/>
    </row>
    <row r="439" spans="2:38" customFormat="1" x14ac:dyDescent="0.25">
      <c r="B439" s="137">
        <v>84187</v>
      </c>
      <c r="C439" s="138">
        <v>58888</v>
      </c>
      <c r="D439" s="139">
        <v>43033</v>
      </c>
      <c r="E439" s="139">
        <v>43038</v>
      </c>
      <c r="F439" s="138">
        <v>43535535</v>
      </c>
      <c r="G439" s="138" t="s">
        <v>1708</v>
      </c>
      <c r="H439" s="138">
        <v>4921925</v>
      </c>
      <c r="I439" s="138">
        <v>3006644941</v>
      </c>
      <c r="J439" s="138"/>
      <c r="K439" s="138" t="s">
        <v>1247</v>
      </c>
      <c r="L439" s="138" t="s">
        <v>104</v>
      </c>
      <c r="M439" s="138">
        <v>4</v>
      </c>
      <c r="N439" s="138"/>
      <c r="O439" s="139" t="s">
        <v>1802</v>
      </c>
      <c r="P439" s="138" t="s">
        <v>79</v>
      </c>
      <c r="Q439" s="138"/>
      <c r="R439" s="138">
        <v>1022961509643850</v>
      </c>
      <c r="S439" s="138"/>
      <c r="T439" s="138" t="s">
        <v>1260</v>
      </c>
      <c r="U439" s="138">
        <v>1</v>
      </c>
      <c r="V439" s="138" t="s">
        <v>86</v>
      </c>
      <c r="W439" s="139">
        <v>43041</v>
      </c>
      <c r="X439" s="142" t="s">
        <v>2241</v>
      </c>
      <c r="Y439" s="140">
        <v>231</v>
      </c>
      <c r="Z439" s="138" t="s">
        <v>2264</v>
      </c>
      <c r="AA439" s="138" t="s">
        <v>935</v>
      </c>
      <c r="AB439" s="138"/>
      <c r="AC439" s="138" t="s">
        <v>79</v>
      </c>
      <c r="AD439" s="138"/>
      <c r="AE439" s="138" t="s">
        <v>935</v>
      </c>
      <c r="AF439" s="138"/>
      <c r="AG439" s="138" t="s">
        <v>935</v>
      </c>
      <c r="AH439" s="138"/>
      <c r="AI439" s="138" t="s">
        <v>2317</v>
      </c>
      <c r="AJ439" s="141"/>
      <c r="AK439" s="44"/>
      <c r="AL439" s="44"/>
    </row>
    <row r="440" spans="2:38" customFormat="1" x14ac:dyDescent="0.25">
      <c r="B440" s="137">
        <v>84188</v>
      </c>
      <c r="C440" s="138">
        <v>58890</v>
      </c>
      <c r="D440" s="139">
        <v>43034</v>
      </c>
      <c r="E440" s="139">
        <v>43034</v>
      </c>
      <c r="F440" s="138">
        <v>39302068</v>
      </c>
      <c r="G440" s="138" t="s">
        <v>1709</v>
      </c>
      <c r="H440" s="138">
        <v>4446519</v>
      </c>
      <c r="I440" s="138">
        <v>127</v>
      </c>
      <c r="J440" s="138">
        <v>3216469331</v>
      </c>
      <c r="K440" s="138" t="s">
        <v>1247</v>
      </c>
      <c r="L440" s="138" t="s">
        <v>101</v>
      </c>
      <c r="M440" s="138">
        <v>3</v>
      </c>
      <c r="N440" s="138"/>
      <c r="O440" s="139" t="s">
        <v>1802</v>
      </c>
      <c r="P440" s="138" t="s">
        <v>79</v>
      </c>
      <c r="Q440" s="138"/>
      <c r="R440" s="138">
        <v>1057801509644050</v>
      </c>
      <c r="S440" s="138"/>
      <c r="T440" s="138" t="s">
        <v>1260</v>
      </c>
      <c r="U440" s="138">
        <v>1</v>
      </c>
      <c r="V440" s="138" t="s">
        <v>86</v>
      </c>
      <c r="W440" s="139">
        <v>43041</v>
      </c>
      <c r="X440" s="142" t="s">
        <v>2242</v>
      </c>
      <c r="Y440" s="140">
        <v>319</v>
      </c>
      <c r="Z440" s="138" t="s">
        <v>2264</v>
      </c>
      <c r="AA440" s="138" t="s">
        <v>937</v>
      </c>
      <c r="AB440" s="138"/>
      <c r="AC440" s="138" t="s">
        <v>79</v>
      </c>
      <c r="AD440" s="138"/>
      <c r="AE440" s="138" t="s">
        <v>937</v>
      </c>
      <c r="AF440" s="138"/>
      <c r="AG440" s="138" t="s">
        <v>935</v>
      </c>
      <c r="AH440" s="138"/>
      <c r="AI440" s="138"/>
      <c r="AJ440" s="141"/>
      <c r="AK440" s="44"/>
      <c r="AL440" s="44"/>
    </row>
    <row r="441" spans="2:38" customFormat="1" x14ac:dyDescent="0.25">
      <c r="B441" s="137">
        <v>84189</v>
      </c>
      <c r="C441" s="138">
        <v>58893</v>
      </c>
      <c r="D441" s="139">
        <v>43034</v>
      </c>
      <c r="E441" s="139">
        <v>43038</v>
      </c>
      <c r="F441" s="138">
        <v>8276783</v>
      </c>
      <c r="G441" s="138" t="s">
        <v>1710</v>
      </c>
      <c r="H441" s="138">
        <v>3530088</v>
      </c>
      <c r="I441" s="138">
        <v>3113770905</v>
      </c>
      <c r="J441" s="138"/>
      <c r="K441" s="138" t="s">
        <v>1247</v>
      </c>
      <c r="L441" s="138" t="s">
        <v>102</v>
      </c>
      <c r="M441" s="138">
        <v>6</v>
      </c>
      <c r="N441" s="138"/>
      <c r="O441" s="139" t="s">
        <v>1802</v>
      </c>
      <c r="P441" s="138" t="s">
        <v>79</v>
      </c>
      <c r="Q441" s="138"/>
      <c r="R441" s="138">
        <v>1117201509644410</v>
      </c>
      <c r="S441" s="138"/>
      <c r="T441" s="138" t="s">
        <v>1260</v>
      </c>
      <c r="U441" s="138">
        <v>1</v>
      </c>
      <c r="V441" s="138" t="s">
        <v>86</v>
      </c>
      <c r="W441" s="139">
        <v>43041</v>
      </c>
      <c r="X441" s="142" t="s">
        <v>2243</v>
      </c>
      <c r="Y441" s="140">
        <v>488</v>
      </c>
      <c r="Z441" s="138" t="s">
        <v>2264</v>
      </c>
      <c r="AA441" s="138" t="s">
        <v>935</v>
      </c>
      <c r="AB441" s="138"/>
      <c r="AC441" s="138" t="s">
        <v>79</v>
      </c>
      <c r="AD441" s="138"/>
      <c r="AE441" s="138" t="s">
        <v>935</v>
      </c>
      <c r="AF441" s="138"/>
      <c r="AG441" s="138" t="s">
        <v>935</v>
      </c>
      <c r="AH441" s="138"/>
      <c r="AI441" s="138" t="s">
        <v>2336</v>
      </c>
      <c r="AJ441" s="141"/>
      <c r="AK441" s="44"/>
      <c r="AL441" s="44"/>
    </row>
    <row r="442" spans="2:38" customFormat="1" x14ac:dyDescent="0.25">
      <c r="B442" s="137">
        <v>84190</v>
      </c>
      <c r="C442" s="138">
        <v>58900</v>
      </c>
      <c r="D442" s="139">
        <v>43034</v>
      </c>
      <c r="E442" s="139">
        <v>43035</v>
      </c>
      <c r="F442" s="138">
        <v>900478581</v>
      </c>
      <c r="G442" s="138" t="s">
        <v>1711</v>
      </c>
      <c r="H442" s="138">
        <v>4440410</v>
      </c>
      <c r="I442" s="138"/>
      <c r="J442" s="138"/>
      <c r="K442" s="138" t="s">
        <v>1247</v>
      </c>
      <c r="L442" s="138" t="s">
        <v>1169</v>
      </c>
      <c r="M442" s="138">
        <v>1</v>
      </c>
      <c r="N442" s="138"/>
      <c r="O442" s="139" t="s">
        <v>1802</v>
      </c>
      <c r="P442" s="138"/>
      <c r="Q442" s="138"/>
      <c r="R442" s="138">
        <v>1038961509644860</v>
      </c>
      <c r="S442" s="138"/>
      <c r="T442" s="138" t="s">
        <v>1260</v>
      </c>
      <c r="U442" s="138">
        <v>1</v>
      </c>
      <c r="V442" s="138" t="s">
        <v>61</v>
      </c>
      <c r="W442" s="139">
        <v>43041</v>
      </c>
      <c r="X442" s="142" t="s">
        <v>2244</v>
      </c>
      <c r="Y442" s="140">
        <v>37</v>
      </c>
      <c r="Z442" s="138" t="s">
        <v>2264</v>
      </c>
      <c r="AA442" s="138"/>
      <c r="AB442" s="138"/>
      <c r="AC442" s="138"/>
      <c r="AD442" s="138"/>
      <c r="AE442" s="138"/>
      <c r="AF442" s="138"/>
      <c r="AG442" s="138"/>
      <c r="AH442" s="138"/>
      <c r="AI442" s="138"/>
      <c r="AJ442" s="141"/>
      <c r="AK442" s="44"/>
      <c r="AL442" s="44"/>
    </row>
    <row r="443" spans="2:38" customFormat="1" x14ac:dyDescent="0.25">
      <c r="B443" s="137">
        <v>84191</v>
      </c>
      <c r="C443" s="138">
        <v>58920</v>
      </c>
      <c r="D443" s="139">
        <v>43034</v>
      </c>
      <c r="E443" s="139">
        <v>43038</v>
      </c>
      <c r="F443" s="138">
        <v>32426437</v>
      </c>
      <c r="G443" s="138" t="s">
        <v>1475</v>
      </c>
      <c r="H443" s="138">
        <v>5890059</v>
      </c>
      <c r="I443" s="138"/>
      <c r="J443" s="138"/>
      <c r="K443" s="138" t="s">
        <v>1247</v>
      </c>
      <c r="L443" s="138" t="s">
        <v>101</v>
      </c>
      <c r="M443" s="138">
        <v>3</v>
      </c>
      <c r="N443" s="138"/>
      <c r="O443" s="139" t="s">
        <v>1802</v>
      </c>
      <c r="P443" s="138" t="s">
        <v>79</v>
      </c>
      <c r="Q443" s="138"/>
      <c r="R443" s="138">
        <v>1048301509644920</v>
      </c>
      <c r="S443" s="138"/>
      <c r="T443" s="138" t="s">
        <v>1260</v>
      </c>
      <c r="U443" s="138">
        <v>1</v>
      </c>
      <c r="V443" s="138" t="s">
        <v>86</v>
      </c>
      <c r="W443" s="139">
        <v>43041</v>
      </c>
      <c r="X443" s="142" t="s">
        <v>2245</v>
      </c>
      <c r="Y443" s="140">
        <v>353</v>
      </c>
      <c r="Z443" s="138" t="s">
        <v>2264</v>
      </c>
      <c r="AA443" s="138" t="s">
        <v>935</v>
      </c>
      <c r="AB443" s="138"/>
      <c r="AC443" s="138" t="s">
        <v>79</v>
      </c>
      <c r="AD443" s="138"/>
      <c r="AE443" s="138" t="s">
        <v>937</v>
      </c>
      <c r="AF443" s="138"/>
      <c r="AG443" s="138" t="s">
        <v>937</v>
      </c>
      <c r="AH443" s="138"/>
      <c r="AI443" s="138" t="s">
        <v>2324</v>
      </c>
      <c r="AJ443" s="141"/>
      <c r="AK443" s="44"/>
      <c r="AL443" s="44"/>
    </row>
    <row r="444" spans="2:38" customFormat="1" x14ac:dyDescent="0.25">
      <c r="B444" s="137">
        <v>84192</v>
      </c>
      <c r="C444" s="138">
        <v>58923</v>
      </c>
      <c r="D444" s="139">
        <v>43034</v>
      </c>
      <c r="E444" s="139">
        <v>43036</v>
      </c>
      <c r="F444" s="138">
        <v>71577745</v>
      </c>
      <c r="G444" s="138" t="s">
        <v>1712</v>
      </c>
      <c r="H444" s="138">
        <v>4443338</v>
      </c>
      <c r="I444" s="138">
        <v>119</v>
      </c>
      <c r="J444" s="138">
        <v>3103953130</v>
      </c>
      <c r="K444" s="138" t="s">
        <v>1247</v>
      </c>
      <c r="L444" s="138" t="s">
        <v>102</v>
      </c>
      <c r="M444" s="138">
        <v>7</v>
      </c>
      <c r="N444" s="138" t="s">
        <v>1785</v>
      </c>
      <c r="O444" s="139" t="s">
        <v>1802</v>
      </c>
      <c r="P444" s="138"/>
      <c r="Q444" s="138"/>
      <c r="R444" s="138">
        <v>1108711509645280</v>
      </c>
      <c r="S444" s="138"/>
      <c r="T444" s="138" t="s">
        <v>1260</v>
      </c>
      <c r="U444" s="138">
        <v>1</v>
      </c>
      <c r="V444" s="138" t="s">
        <v>93</v>
      </c>
      <c r="W444" s="139">
        <v>43041</v>
      </c>
      <c r="X444" s="142" t="s">
        <v>2246</v>
      </c>
      <c r="Y444" s="140">
        <v>190</v>
      </c>
      <c r="Z444" s="138" t="s">
        <v>2264</v>
      </c>
      <c r="AA444" s="138"/>
      <c r="AB444" s="138"/>
      <c r="AC444" s="138"/>
      <c r="AD444" s="138"/>
      <c r="AE444" s="138"/>
      <c r="AF444" s="138"/>
      <c r="AG444" s="138"/>
      <c r="AH444" s="138"/>
      <c r="AI444" s="138"/>
      <c r="AJ444" s="141"/>
      <c r="AK444" s="44"/>
      <c r="AL444" s="44"/>
    </row>
    <row r="445" spans="2:38" customFormat="1" x14ac:dyDescent="0.25">
      <c r="B445" s="137">
        <v>84193</v>
      </c>
      <c r="C445" s="138">
        <v>58924</v>
      </c>
      <c r="D445" s="139">
        <v>43034</v>
      </c>
      <c r="E445" s="139">
        <v>43038</v>
      </c>
      <c r="F445" s="138">
        <v>43007646</v>
      </c>
      <c r="G445" s="138" t="s">
        <v>1713</v>
      </c>
      <c r="H445" s="138">
        <v>6023427</v>
      </c>
      <c r="I445" s="138">
        <v>3012852295</v>
      </c>
      <c r="J445" s="138"/>
      <c r="K445" s="138" t="s">
        <v>1247</v>
      </c>
      <c r="L445" s="138" t="s">
        <v>1239</v>
      </c>
      <c r="M445" s="138">
        <v>4</v>
      </c>
      <c r="N445" s="138"/>
      <c r="O445" s="139" t="s">
        <v>1802</v>
      </c>
      <c r="P445" s="138"/>
      <c r="Q445" s="138"/>
      <c r="R445" s="138">
        <v>1138251509645460</v>
      </c>
      <c r="S445" s="138"/>
      <c r="T445" s="138" t="s">
        <v>1260</v>
      </c>
      <c r="U445" s="138">
        <v>1</v>
      </c>
      <c r="V445" s="138" t="s">
        <v>59</v>
      </c>
      <c r="W445" s="139">
        <v>43041</v>
      </c>
      <c r="X445" s="142" t="s">
        <v>2247</v>
      </c>
      <c r="Y445" s="140">
        <v>55</v>
      </c>
      <c r="Z445" s="138" t="s">
        <v>2264</v>
      </c>
      <c r="AA445" s="138"/>
      <c r="AB445" s="138"/>
      <c r="AC445" s="138"/>
      <c r="AD445" s="138"/>
      <c r="AE445" s="138"/>
      <c r="AF445" s="138"/>
      <c r="AG445" s="138"/>
      <c r="AH445" s="138"/>
      <c r="AI445" s="138"/>
      <c r="AJ445" s="141"/>
      <c r="AK445" s="44"/>
      <c r="AL445" s="44"/>
    </row>
    <row r="446" spans="2:38" customFormat="1" x14ac:dyDescent="0.25">
      <c r="B446" s="137">
        <v>84194</v>
      </c>
      <c r="C446" s="138">
        <v>58932</v>
      </c>
      <c r="D446" s="139">
        <v>43034</v>
      </c>
      <c r="E446" s="139">
        <v>43036</v>
      </c>
      <c r="F446" s="138"/>
      <c r="G446" s="138" t="s">
        <v>1714</v>
      </c>
      <c r="H446" s="138">
        <v>4483772</v>
      </c>
      <c r="I446" s="138"/>
      <c r="J446" s="138"/>
      <c r="K446" s="138" t="s">
        <v>1247</v>
      </c>
      <c r="L446" s="138" t="s">
        <v>1239</v>
      </c>
      <c r="M446" s="138">
        <v>6</v>
      </c>
      <c r="N446" s="138"/>
      <c r="O446" s="139" t="s">
        <v>1802</v>
      </c>
      <c r="P446" s="138"/>
      <c r="Q446" s="138"/>
      <c r="R446" s="138">
        <v>1148791509645520</v>
      </c>
      <c r="S446" s="138"/>
      <c r="T446" s="138" t="s">
        <v>1260</v>
      </c>
      <c r="U446" s="138">
        <v>1</v>
      </c>
      <c r="V446" s="138" t="s">
        <v>59</v>
      </c>
      <c r="W446" s="139">
        <v>43041</v>
      </c>
      <c r="X446" s="142" t="s">
        <v>2248</v>
      </c>
      <c r="Y446" s="140">
        <v>121</v>
      </c>
      <c r="Z446" s="138" t="s">
        <v>2264</v>
      </c>
      <c r="AA446" s="138"/>
      <c r="AB446" s="138"/>
      <c r="AC446" s="138"/>
      <c r="AD446" s="138"/>
      <c r="AE446" s="138"/>
      <c r="AF446" s="138"/>
      <c r="AG446" s="138"/>
      <c r="AH446" s="138"/>
      <c r="AI446" s="138"/>
      <c r="AJ446" s="141"/>
      <c r="AK446" s="44"/>
      <c r="AL446" s="44"/>
    </row>
    <row r="447" spans="2:38" customFormat="1" x14ac:dyDescent="0.25">
      <c r="B447" s="137">
        <v>84195</v>
      </c>
      <c r="C447" s="138">
        <v>58938</v>
      </c>
      <c r="D447" s="139">
        <v>43034</v>
      </c>
      <c r="E447" s="139">
        <v>43036</v>
      </c>
      <c r="F447" s="138">
        <v>43620177</v>
      </c>
      <c r="G447" s="138" t="s">
        <v>1715</v>
      </c>
      <c r="H447" s="138">
        <v>2857952</v>
      </c>
      <c r="I447" s="138"/>
      <c r="J447" s="138"/>
      <c r="K447" s="138" t="s">
        <v>1247</v>
      </c>
      <c r="L447" s="138" t="s">
        <v>102</v>
      </c>
      <c r="M447" s="138">
        <v>6</v>
      </c>
      <c r="N447" s="138"/>
      <c r="O447" s="139" t="s">
        <v>1802</v>
      </c>
      <c r="P447" s="138"/>
      <c r="Q447" s="138"/>
      <c r="R447" s="138">
        <v>1012531509645630</v>
      </c>
      <c r="S447" s="138"/>
      <c r="T447" s="138" t="s">
        <v>1260</v>
      </c>
      <c r="U447" s="138">
        <v>1</v>
      </c>
      <c r="V447" s="138" t="s">
        <v>59</v>
      </c>
      <c r="W447" s="139">
        <v>43041</v>
      </c>
      <c r="X447" s="142" t="s">
        <v>2249</v>
      </c>
      <c r="Y447" s="140">
        <v>54</v>
      </c>
      <c r="Z447" s="138" t="s">
        <v>2264</v>
      </c>
      <c r="AA447" s="138"/>
      <c r="AB447" s="138"/>
      <c r="AC447" s="138"/>
      <c r="AD447" s="138"/>
      <c r="AE447" s="138"/>
      <c r="AF447" s="138"/>
      <c r="AG447" s="138"/>
      <c r="AH447" s="138"/>
      <c r="AI447" s="138"/>
      <c r="AJ447" s="141"/>
      <c r="AK447" s="44"/>
      <c r="AL447" s="44"/>
    </row>
    <row r="448" spans="2:38" customFormat="1" x14ac:dyDescent="0.25">
      <c r="B448" s="137">
        <v>84196</v>
      </c>
      <c r="C448" s="138">
        <v>58941</v>
      </c>
      <c r="D448" s="139">
        <v>43034</v>
      </c>
      <c r="E448" s="139">
        <v>43039</v>
      </c>
      <c r="F448" s="138">
        <v>22186971</v>
      </c>
      <c r="G448" s="138" t="s">
        <v>1716</v>
      </c>
      <c r="H448" s="138">
        <v>5828880</v>
      </c>
      <c r="I448" s="138">
        <v>3185509944</v>
      </c>
      <c r="J448" s="138"/>
      <c r="K448" s="138" t="s">
        <v>1247</v>
      </c>
      <c r="L448" s="138" t="s">
        <v>102</v>
      </c>
      <c r="M448" s="138">
        <v>2</v>
      </c>
      <c r="N448" s="138"/>
      <c r="O448" s="139" t="s">
        <v>1802</v>
      </c>
      <c r="P448" s="138" t="s">
        <v>79</v>
      </c>
      <c r="Q448" s="138"/>
      <c r="R448" s="138">
        <v>1021011509645690</v>
      </c>
      <c r="S448" s="138"/>
      <c r="T448" s="138" t="s">
        <v>1260</v>
      </c>
      <c r="U448" s="138">
        <v>1</v>
      </c>
      <c r="V448" s="138" t="s">
        <v>86</v>
      </c>
      <c r="W448" s="139">
        <v>43041</v>
      </c>
      <c r="X448" s="142" t="s">
        <v>1870</v>
      </c>
      <c r="Y448" s="140">
        <v>159</v>
      </c>
      <c r="Z448" s="138" t="s">
        <v>2264</v>
      </c>
      <c r="AA448" s="138" t="s">
        <v>935</v>
      </c>
      <c r="AB448" s="138"/>
      <c r="AC448" s="138" t="s">
        <v>79</v>
      </c>
      <c r="AD448" s="138"/>
      <c r="AE448" s="138" t="s">
        <v>935</v>
      </c>
      <c r="AF448" s="138"/>
      <c r="AG448" s="138" t="s">
        <v>937</v>
      </c>
      <c r="AH448" s="138"/>
      <c r="AI448" s="138" t="s">
        <v>2317</v>
      </c>
      <c r="AJ448" s="141"/>
      <c r="AK448" s="44"/>
      <c r="AL448" s="44"/>
    </row>
    <row r="449" spans="2:38" customFormat="1" x14ac:dyDescent="0.25">
      <c r="B449" s="137">
        <v>84197</v>
      </c>
      <c r="C449" s="138">
        <v>58953</v>
      </c>
      <c r="D449" s="139">
        <v>43035</v>
      </c>
      <c r="E449" s="139">
        <v>43035</v>
      </c>
      <c r="F449" s="138"/>
      <c r="G449" s="138" t="s">
        <v>1717</v>
      </c>
      <c r="H449" s="138">
        <v>2583699</v>
      </c>
      <c r="I449" s="138"/>
      <c r="J449" s="138"/>
      <c r="K449" s="138" t="s">
        <v>1247</v>
      </c>
      <c r="L449" s="138" t="s">
        <v>107</v>
      </c>
      <c r="M449" s="138">
        <v>9</v>
      </c>
      <c r="N449" s="138" t="s">
        <v>1796</v>
      </c>
      <c r="O449" s="139" t="s">
        <v>1802</v>
      </c>
      <c r="P449" s="138"/>
      <c r="Q449" s="138"/>
      <c r="R449" s="138">
        <v>1064241509645950</v>
      </c>
      <c r="S449" s="138"/>
      <c r="T449" s="138" t="s">
        <v>1260</v>
      </c>
      <c r="U449" s="138">
        <v>1</v>
      </c>
      <c r="V449" s="138" t="s">
        <v>90</v>
      </c>
      <c r="W449" s="139">
        <v>43041</v>
      </c>
      <c r="X449" s="142" t="s">
        <v>2250</v>
      </c>
      <c r="Y449" s="140">
        <v>277</v>
      </c>
      <c r="Z449" s="138" t="s">
        <v>2264</v>
      </c>
      <c r="AA449" s="138"/>
      <c r="AB449" s="138"/>
      <c r="AC449" s="138"/>
      <c r="AD449" s="138"/>
      <c r="AE449" s="138"/>
      <c r="AF449" s="138"/>
      <c r="AG449" s="138"/>
      <c r="AH449" s="138"/>
      <c r="AI449" s="138"/>
      <c r="AJ449" s="141"/>
      <c r="AK449" s="44"/>
      <c r="AL449" s="44"/>
    </row>
    <row r="450" spans="2:38" customFormat="1" x14ac:dyDescent="0.25">
      <c r="B450" s="137">
        <v>84198</v>
      </c>
      <c r="C450" s="138">
        <v>58958</v>
      </c>
      <c r="D450" s="139">
        <v>43035</v>
      </c>
      <c r="E450" s="139">
        <v>43038</v>
      </c>
      <c r="F450" s="138">
        <v>43496722</v>
      </c>
      <c r="G450" s="138" t="s">
        <v>1718</v>
      </c>
      <c r="H450" s="138">
        <v>2630751</v>
      </c>
      <c r="I450" s="138"/>
      <c r="J450" s="138"/>
      <c r="K450" s="138" t="s">
        <v>1247</v>
      </c>
      <c r="L450" s="138" t="s">
        <v>103</v>
      </c>
      <c r="M450" s="138">
        <v>1</v>
      </c>
      <c r="N450" s="138"/>
      <c r="O450" s="139" t="s">
        <v>1802</v>
      </c>
      <c r="P450" s="138"/>
      <c r="Q450" s="138"/>
      <c r="R450" s="138">
        <v>1099581509646170</v>
      </c>
      <c r="S450" s="138"/>
      <c r="T450" s="138" t="s">
        <v>1260</v>
      </c>
      <c r="U450" s="138">
        <v>1</v>
      </c>
      <c r="V450" s="138" t="s">
        <v>59</v>
      </c>
      <c r="W450" s="139">
        <v>43041</v>
      </c>
      <c r="X450" s="142" t="s">
        <v>2251</v>
      </c>
      <c r="Y450" s="140">
        <v>113</v>
      </c>
      <c r="Z450" s="138" t="s">
        <v>2264</v>
      </c>
      <c r="AA450" s="138"/>
      <c r="AB450" s="138"/>
      <c r="AC450" s="138"/>
      <c r="AD450" s="138"/>
      <c r="AE450" s="138"/>
      <c r="AF450" s="138"/>
      <c r="AG450" s="138"/>
      <c r="AH450" s="138"/>
      <c r="AI450" s="138"/>
      <c r="AJ450" s="141"/>
      <c r="AK450" s="44"/>
      <c r="AL450" s="44"/>
    </row>
    <row r="451" spans="2:38" customFormat="1" x14ac:dyDescent="0.25">
      <c r="B451" s="137">
        <v>84199</v>
      </c>
      <c r="C451" s="138">
        <v>58959</v>
      </c>
      <c r="D451" s="139">
        <v>43035</v>
      </c>
      <c r="E451" s="139">
        <v>43038</v>
      </c>
      <c r="F451" s="138"/>
      <c r="G451" s="138" t="s">
        <v>1719</v>
      </c>
      <c r="H451" s="138">
        <v>4441198</v>
      </c>
      <c r="I451" s="138">
        <v>21</v>
      </c>
      <c r="J451" s="138"/>
      <c r="K451" s="138" t="s">
        <v>1247</v>
      </c>
      <c r="L451" s="138" t="s">
        <v>103</v>
      </c>
      <c r="M451" s="138">
        <v>6</v>
      </c>
      <c r="N451" s="138" t="s">
        <v>1797</v>
      </c>
      <c r="O451" s="139" t="s">
        <v>1802</v>
      </c>
      <c r="P451" s="138"/>
      <c r="Q451" s="138"/>
      <c r="R451" s="138">
        <v>1114381509646260</v>
      </c>
      <c r="S451" s="138"/>
      <c r="T451" s="138" t="s">
        <v>1260</v>
      </c>
      <c r="U451" s="138">
        <v>1</v>
      </c>
      <c r="V451" s="138" t="s">
        <v>93</v>
      </c>
      <c r="W451" s="139">
        <v>43041</v>
      </c>
      <c r="X451" s="142" t="s">
        <v>2252</v>
      </c>
      <c r="Y451" s="140">
        <v>93</v>
      </c>
      <c r="Z451" s="138" t="s">
        <v>2264</v>
      </c>
      <c r="AA451" s="138"/>
      <c r="AB451" s="138"/>
      <c r="AC451" s="138"/>
      <c r="AD451" s="138"/>
      <c r="AE451" s="138"/>
      <c r="AF451" s="138"/>
      <c r="AG451" s="138"/>
      <c r="AH451" s="138"/>
      <c r="AI451" s="138"/>
      <c r="AJ451" s="141"/>
      <c r="AK451" s="44"/>
      <c r="AL451" s="44"/>
    </row>
    <row r="452" spans="2:38" customFormat="1" x14ac:dyDescent="0.25">
      <c r="B452" s="137">
        <v>84200</v>
      </c>
      <c r="C452" s="138">
        <v>58967</v>
      </c>
      <c r="D452" s="139">
        <v>43035</v>
      </c>
      <c r="E452" s="139">
        <v>43036</v>
      </c>
      <c r="F452" s="138">
        <v>8283545</v>
      </c>
      <c r="G452" s="138" t="s">
        <v>1478</v>
      </c>
      <c r="H452" s="138">
        <v>5079195</v>
      </c>
      <c r="I452" s="138"/>
      <c r="J452" s="138"/>
      <c r="K452" s="138" t="s">
        <v>1247</v>
      </c>
      <c r="L452" s="138" t="s">
        <v>1169</v>
      </c>
      <c r="M452" s="138">
        <v>3</v>
      </c>
      <c r="N452" s="138"/>
      <c r="O452" s="139" t="s">
        <v>1802</v>
      </c>
      <c r="P452" s="138"/>
      <c r="Q452" s="138"/>
      <c r="R452" s="138">
        <v>1144321509646440</v>
      </c>
      <c r="S452" s="138"/>
      <c r="T452" s="138" t="s">
        <v>1260</v>
      </c>
      <c r="U452" s="138">
        <v>1</v>
      </c>
      <c r="V452" s="138" t="s">
        <v>59</v>
      </c>
      <c r="W452" s="139">
        <v>43041</v>
      </c>
      <c r="X452" s="142" t="s">
        <v>2253</v>
      </c>
      <c r="Y452" s="140">
        <v>207</v>
      </c>
      <c r="Z452" s="138" t="s">
        <v>2264</v>
      </c>
      <c r="AA452" s="138"/>
      <c r="AB452" s="138"/>
      <c r="AC452" s="138"/>
      <c r="AD452" s="138"/>
      <c r="AE452" s="138"/>
      <c r="AF452" s="138"/>
      <c r="AG452" s="138"/>
      <c r="AH452" s="138"/>
      <c r="AI452" s="138"/>
      <c r="AJ452" s="141"/>
      <c r="AK452" s="44"/>
      <c r="AL452" s="44"/>
    </row>
    <row r="453" spans="2:38" customFormat="1" x14ac:dyDescent="0.25">
      <c r="B453" s="137">
        <v>84201</v>
      </c>
      <c r="C453" s="138">
        <v>58975</v>
      </c>
      <c r="D453" s="139">
        <v>43035</v>
      </c>
      <c r="E453" s="139">
        <v>43038</v>
      </c>
      <c r="F453" s="138">
        <v>43579941</v>
      </c>
      <c r="G453" s="138" t="s">
        <v>1720</v>
      </c>
      <c r="H453" s="138">
        <v>2611536</v>
      </c>
      <c r="I453" s="138">
        <v>103</v>
      </c>
      <c r="J453" s="138"/>
      <c r="K453" s="138" t="s">
        <v>1247</v>
      </c>
      <c r="L453" s="138" t="s">
        <v>110</v>
      </c>
      <c r="M453" s="138">
        <v>9</v>
      </c>
      <c r="N453" s="138" t="s">
        <v>1768</v>
      </c>
      <c r="O453" s="139" t="s">
        <v>1802</v>
      </c>
      <c r="P453" s="138"/>
      <c r="Q453" s="138"/>
      <c r="R453" s="138">
        <v>1029641509646700</v>
      </c>
      <c r="S453" s="138"/>
      <c r="T453" s="138" t="s">
        <v>1260</v>
      </c>
      <c r="U453" s="138">
        <v>1</v>
      </c>
      <c r="V453" s="138" t="s">
        <v>93</v>
      </c>
      <c r="W453" s="139">
        <v>43041</v>
      </c>
      <c r="X453" s="142" t="s">
        <v>2254</v>
      </c>
      <c r="Y453" s="140">
        <v>313</v>
      </c>
      <c r="Z453" s="138" t="s">
        <v>2264</v>
      </c>
      <c r="AA453" s="138"/>
      <c r="AB453" s="138"/>
      <c r="AC453" s="138"/>
      <c r="AD453" s="138"/>
      <c r="AE453" s="138"/>
      <c r="AF453" s="138"/>
      <c r="AG453" s="138"/>
      <c r="AH453" s="138"/>
      <c r="AI453" s="138"/>
      <c r="AJ453" s="141"/>
      <c r="AK453" s="44"/>
      <c r="AL453" s="44"/>
    </row>
    <row r="454" spans="2:38" customFormat="1" x14ac:dyDescent="0.25">
      <c r="B454" s="137">
        <v>84203</v>
      </c>
      <c r="C454" s="138">
        <v>58981</v>
      </c>
      <c r="D454" s="139">
        <v>43035</v>
      </c>
      <c r="E454" s="139">
        <v>43036</v>
      </c>
      <c r="F454" s="138">
        <v>32484288</v>
      </c>
      <c r="G454" s="138" t="s">
        <v>1721</v>
      </c>
      <c r="H454" s="138">
        <v>5705172</v>
      </c>
      <c r="I454" s="138"/>
      <c r="J454" s="138"/>
      <c r="K454" s="138" t="s">
        <v>1247</v>
      </c>
      <c r="L454" s="138" t="s">
        <v>101</v>
      </c>
      <c r="M454" s="138">
        <v>6</v>
      </c>
      <c r="N454" s="138"/>
      <c r="O454" s="139" t="s">
        <v>1802</v>
      </c>
      <c r="P454" s="138"/>
      <c r="Q454" s="138"/>
      <c r="R454" s="138">
        <v>1073781509646970</v>
      </c>
      <c r="S454" s="138"/>
      <c r="T454" s="138" t="s">
        <v>1260</v>
      </c>
      <c r="U454" s="138">
        <v>1</v>
      </c>
      <c r="V454" s="138" t="s">
        <v>59</v>
      </c>
      <c r="W454" s="139">
        <v>43041</v>
      </c>
      <c r="X454" s="142" t="s">
        <v>2255</v>
      </c>
      <c r="Y454" s="140">
        <v>154</v>
      </c>
      <c r="Z454" s="138" t="s">
        <v>2264</v>
      </c>
      <c r="AA454" s="138"/>
      <c r="AB454" s="138"/>
      <c r="AC454" s="138"/>
      <c r="AD454" s="138"/>
      <c r="AE454" s="138"/>
      <c r="AF454" s="138"/>
      <c r="AG454" s="138"/>
      <c r="AH454" s="138"/>
      <c r="AI454" s="138"/>
      <c r="AJ454" s="141"/>
      <c r="AK454" s="44"/>
      <c r="AL454" s="44"/>
    </row>
    <row r="455" spans="2:38" customFormat="1" x14ac:dyDescent="0.25">
      <c r="B455" s="137">
        <v>84204</v>
      </c>
      <c r="C455" s="138">
        <v>58983</v>
      </c>
      <c r="D455" s="139">
        <v>43035</v>
      </c>
      <c r="E455" s="139">
        <v>43039</v>
      </c>
      <c r="F455" s="138"/>
      <c r="G455" s="138" t="s">
        <v>1722</v>
      </c>
      <c r="H455" s="138">
        <v>6334289</v>
      </c>
      <c r="I455" s="138">
        <v>3503807551</v>
      </c>
      <c r="J455" s="138"/>
      <c r="K455" s="138" t="s">
        <v>1247</v>
      </c>
      <c r="L455" s="138" t="s">
        <v>104</v>
      </c>
      <c r="M455" s="138">
        <v>6</v>
      </c>
      <c r="N455" s="138"/>
      <c r="O455" s="139" t="s">
        <v>1802</v>
      </c>
      <c r="P455" s="138"/>
      <c r="Q455" s="138"/>
      <c r="R455" s="138">
        <v>1097401509647130</v>
      </c>
      <c r="S455" s="138"/>
      <c r="T455" s="138" t="s">
        <v>1260</v>
      </c>
      <c r="U455" s="138">
        <v>1</v>
      </c>
      <c r="V455" s="138" t="s">
        <v>59</v>
      </c>
      <c r="W455" s="139">
        <v>43041</v>
      </c>
      <c r="X455" s="142" t="s">
        <v>2256</v>
      </c>
      <c r="Y455" s="140">
        <v>27</v>
      </c>
      <c r="Z455" s="138" t="s">
        <v>2264</v>
      </c>
      <c r="AA455" s="138"/>
      <c r="AB455" s="138"/>
      <c r="AC455" s="138"/>
      <c r="AD455" s="138"/>
      <c r="AE455" s="138"/>
      <c r="AF455" s="138"/>
      <c r="AG455" s="138"/>
      <c r="AH455" s="138"/>
      <c r="AI455" s="138"/>
      <c r="AJ455" s="141"/>
      <c r="AK455" s="44"/>
      <c r="AL455" s="44"/>
    </row>
    <row r="456" spans="2:38" customFormat="1" x14ac:dyDescent="0.25">
      <c r="B456" s="137">
        <v>84205</v>
      </c>
      <c r="C456" s="138">
        <v>58989</v>
      </c>
      <c r="D456" s="139">
        <v>43035</v>
      </c>
      <c r="E456" s="139">
        <v>43039</v>
      </c>
      <c r="F456" s="138">
        <v>21330554</v>
      </c>
      <c r="G456" s="138" t="s">
        <v>1723</v>
      </c>
      <c r="H456" s="138">
        <v>2658906</v>
      </c>
      <c r="I456" s="138"/>
      <c r="J456" s="138"/>
      <c r="K456" s="138" t="s">
        <v>1247</v>
      </c>
      <c r="L456" s="138" t="s">
        <v>102</v>
      </c>
      <c r="M456" s="138">
        <v>6</v>
      </c>
      <c r="N456" s="138"/>
      <c r="O456" s="139" t="s">
        <v>1802</v>
      </c>
      <c r="P456" s="138"/>
      <c r="Q456" s="138"/>
      <c r="R456" s="138">
        <v>1101921509647150</v>
      </c>
      <c r="S456" s="138"/>
      <c r="T456" s="138" t="s">
        <v>1260</v>
      </c>
      <c r="U456" s="138">
        <v>1</v>
      </c>
      <c r="V456" s="138" t="s">
        <v>61</v>
      </c>
      <c r="W456" s="139">
        <v>43041</v>
      </c>
      <c r="X456" s="142" t="s">
        <v>2257</v>
      </c>
      <c r="Y456" s="140">
        <v>69</v>
      </c>
      <c r="Z456" s="138" t="s">
        <v>2264</v>
      </c>
      <c r="AA456" s="138"/>
      <c r="AB456" s="138"/>
      <c r="AC456" s="138"/>
      <c r="AD456" s="138"/>
      <c r="AE456" s="138"/>
      <c r="AF456" s="138"/>
      <c r="AG456" s="138"/>
      <c r="AH456" s="138"/>
      <c r="AI456" s="138"/>
      <c r="AJ456" s="141"/>
      <c r="AK456" s="44"/>
      <c r="AL456" s="44"/>
    </row>
    <row r="457" spans="2:38" customFormat="1" x14ac:dyDescent="0.25">
      <c r="B457" s="137">
        <v>84206</v>
      </c>
      <c r="C457" s="138">
        <v>58994</v>
      </c>
      <c r="D457" s="139">
        <v>43036</v>
      </c>
      <c r="E457" s="139">
        <v>43038</v>
      </c>
      <c r="F457" s="138">
        <v>32256021</v>
      </c>
      <c r="G457" s="138" t="s">
        <v>1724</v>
      </c>
      <c r="H457" s="138">
        <v>2520542</v>
      </c>
      <c r="I457" s="138"/>
      <c r="J457" s="138"/>
      <c r="K457" s="138" t="s">
        <v>1247</v>
      </c>
      <c r="L457" s="138" t="s">
        <v>101</v>
      </c>
      <c r="M457" s="138">
        <v>4</v>
      </c>
      <c r="N457" s="138"/>
      <c r="O457" s="139" t="s">
        <v>1802</v>
      </c>
      <c r="P457" s="138"/>
      <c r="Q457" s="138"/>
      <c r="R457" s="138">
        <v>1114161509647230</v>
      </c>
      <c r="S457" s="138"/>
      <c r="T457" s="138" t="s">
        <v>1260</v>
      </c>
      <c r="U457" s="138">
        <v>1</v>
      </c>
      <c r="V457" s="138" t="s">
        <v>59</v>
      </c>
      <c r="W457" s="139">
        <v>43041</v>
      </c>
      <c r="X457" s="142" t="s">
        <v>2258</v>
      </c>
      <c r="Y457" s="140">
        <v>106</v>
      </c>
      <c r="Z457" s="138" t="s">
        <v>2264</v>
      </c>
      <c r="AA457" s="138"/>
      <c r="AB457" s="138"/>
      <c r="AC457" s="138"/>
      <c r="AD457" s="138"/>
      <c r="AE457" s="138"/>
      <c r="AF457" s="138"/>
      <c r="AG457" s="138"/>
      <c r="AH457" s="138"/>
      <c r="AI457" s="138"/>
      <c r="AJ457" s="141"/>
      <c r="AK457" s="44"/>
      <c r="AL457" s="44"/>
    </row>
    <row r="458" spans="2:38" customFormat="1" x14ac:dyDescent="0.25">
      <c r="B458" s="137">
        <v>84207</v>
      </c>
      <c r="C458" s="138">
        <v>58998</v>
      </c>
      <c r="D458" s="139">
        <v>43036</v>
      </c>
      <c r="E458" s="139">
        <v>43039</v>
      </c>
      <c r="F458" s="138">
        <v>43520204</v>
      </c>
      <c r="G458" s="138" t="s">
        <v>1725</v>
      </c>
      <c r="H458" s="138">
        <v>6068013</v>
      </c>
      <c r="I458" s="138"/>
      <c r="J458" s="138"/>
      <c r="K458" s="138" t="s">
        <v>1247</v>
      </c>
      <c r="L458" s="138" t="s">
        <v>102</v>
      </c>
      <c r="M458" s="138">
        <v>6</v>
      </c>
      <c r="N458" s="138"/>
      <c r="O458" s="139" t="s">
        <v>1802</v>
      </c>
      <c r="P458" s="138" t="s">
        <v>79</v>
      </c>
      <c r="Q458" s="138"/>
      <c r="R458" s="138">
        <v>1134021509647340</v>
      </c>
      <c r="S458" s="138"/>
      <c r="T458" s="138" t="s">
        <v>1260</v>
      </c>
      <c r="U458" s="138">
        <v>1</v>
      </c>
      <c r="V458" s="138" t="s">
        <v>86</v>
      </c>
      <c r="W458" s="139">
        <v>43041</v>
      </c>
      <c r="X458" s="142" t="s">
        <v>2259</v>
      </c>
      <c r="Y458" s="140">
        <v>281</v>
      </c>
      <c r="Z458" s="138" t="s">
        <v>2264</v>
      </c>
      <c r="AA458" s="138" t="s">
        <v>935</v>
      </c>
      <c r="AB458" s="138"/>
      <c r="AC458" s="138" t="s">
        <v>79</v>
      </c>
      <c r="AD458" s="138"/>
      <c r="AE458" s="138" t="s">
        <v>935</v>
      </c>
      <c r="AF458" s="138"/>
      <c r="AG458" s="138" t="s">
        <v>935</v>
      </c>
      <c r="AH458" s="138"/>
      <c r="AI458" s="138" t="s">
        <v>2337</v>
      </c>
      <c r="AJ458" s="141"/>
      <c r="AK458" s="44"/>
      <c r="AL458" s="44"/>
    </row>
    <row r="459" spans="2:38" customFormat="1" x14ac:dyDescent="0.25">
      <c r="B459" s="137">
        <v>84208</v>
      </c>
      <c r="C459" s="138">
        <v>59019</v>
      </c>
      <c r="D459" s="139">
        <v>43038</v>
      </c>
      <c r="E459" s="139">
        <v>43038</v>
      </c>
      <c r="F459" s="138"/>
      <c r="G459" s="138" t="s">
        <v>1301</v>
      </c>
      <c r="H459" s="138">
        <v>3005626475</v>
      </c>
      <c r="I459" s="138"/>
      <c r="J459" s="138"/>
      <c r="K459" s="138" t="s">
        <v>1247</v>
      </c>
      <c r="L459" s="138" t="s">
        <v>102</v>
      </c>
      <c r="M459" s="138">
        <v>9</v>
      </c>
      <c r="N459" s="138" t="s">
        <v>1798</v>
      </c>
      <c r="O459" s="139" t="s">
        <v>1802</v>
      </c>
      <c r="P459" s="138" t="s">
        <v>79</v>
      </c>
      <c r="Q459" s="138"/>
      <c r="R459" s="138">
        <v>1023871509647620</v>
      </c>
      <c r="S459" s="138"/>
      <c r="T459" s="138" t="s">
        <v>1260</v>
      </c>
      <c r="U459" s="138">
        <v>1</v>
      </c>
      <c r="V459" s="138" t="s">
        <v>86</v>
      </c>
      <c r="W459" s="139">
        <v>43041</v>
      </c>
      <c r="X459" s="142" t="s">
        <v>2260</v>
      </c>
      <c r="Y459" s="140">
        <v>195</v>
      </c>
      <c r="Z459" s="138" t="s">
        <v>2264</v>
      </c>
      <c r="AA459" s="138" t="s">
        <v>937</v>
      </c>
      <c r="AB459" s="138"/>
      <c r="AC459" s="138" t="s">
        <v>79</v>
      </c>
      <c r="AD459" s="138"/>
      <c r="AE459" s="138" t="s">
        <v>935</v>
      </c>
      <c r="AF459" s="138"/>
      <c r="AG459" s="138" t="s">
        <v>935</v>
      </c>
      <c r="AH459" s="138"/>
      <c r="AI459" s="138"/>
      <c r="AJ459" s="141"/>
      <c r="AK459" s="44"/>
      <c r="AL459" s="44"/>
    </row>
    <row r="460" spans="2:38" customFormat="1" x14ac:dyDescent="0.25">
      <c r="B460" s="137">
        <v>84209</v>
      </c>
      <c r="C460" s="138">
        <v>59024</v>
      </c>
      <c r="D460" s="139">
        <v>43038</v>
      </c>
      <c r="E460" s="139">
        <v>43039</v>
      </c>
      <c r="F460" s="138">
        <v>21461747</v>
      </c>
      <c r="G460" s="138" t="s">
        <v>1726</v>
      </c>
      <c r="H460" s="138">
        <v>5822933</v>
      </c>
      <c r="I460" s="138"/>
      <c r="J460" s="138"/>
      <c r="K460" s="138" t="s">
        <v>1247</v>
      </c>
      <c r="L460" s="138" t="s">
        <v>1238</v>
      </c>
      <c r="M460" s="138">
        <v>6</v>
      </c>
      <c r="N460" s="138"/>
      <c r="O460" s="139" t="s">
        <v>1802</v>
      </c>
      <c r="P460" s="138"/>
      <c r="Q460" s="138"/>
      <c r="R460" s="138">
        <v>1056721509647820</v>
      </c>
      <c r="S460" s="138"/>
      <c r="T460" s="138" t="s">
        <v>1260</v>
      </c>
      <c r="U460" s="138">
        <v>1</v>
      </c>
      <c r="V460" s="138" t="s">
        <v>59</v>
      </c>
      <c r="W460" s="139">
        <v>43041</v>
      </c>
      <c r="X460" s="142" t="s">
        <v>2261</v>
      </c>
      <c r="Y460" s="140">
        <v>91</v>
      </c>
      <c r="Z460" s="138" t="s">
        <v>2264</v>
      </c>
      <c r="AA460" s="138"/>
      <c r="AB460" s="138"/>
      <c r="AC460" s="138"/>
      <c r="AD460" s="138"/>
      <c r="AE460" s="138"/>
      <c r="AF460" s="138"/>
      <c r="AG460" s="138"/>
      <c r="AH460" s="138"/>
      <c r="AI460" s="138"/>
      <c r="AJ460" s="141"/>
      <c r="AK460" s="44"/>
      <c r="AL460" s="44"/>
    </row>
    <row r="461" spans="2:38" customFormat="1" x14ac:dyDescent="0.25">
      <c r="B461" s="137">
        <v>84210</v>
      </c>
      <c r="C461" s="138">
        <v>59029</v>
      </c>
      <c r="D461" s="139">
        <v>43038</v>
      </c>
      <c r="E461" s="139">
        <v>43039</v>
      </c>
      <c r="F461" s="138">
        <v>32478021</v>
      </c>
      <c r="G461" s="138" t="s">
        <v>1727</v>
      </c>
      <c r="H461" s="138">
        <v>3430024</v>
      </c>
      <c r="I461" s="138">
        <v>3117534606</v>
      </c>
      <c r="J461" s="138"/>
      <c r="K461" s="138" t="s">
        <v>1247</v>
      </c>
      <c r="L461" s="138" t="s">
        <v>1238</v>
      </c>
      <c r="M461" s="138">
        <v>6</v>
      </c>
      <c r="N461" s="138"/>
      <c r="O461" s="139" t="s">
        <v>1802</v>
      </c>
      <c r="P461" s="138" t="s">
        <v>79</v>
      </c>
      <c r="Q461" s="138"/>
      <c r="R461" s="138">
        <v>1071931509647910</v>
      </c>
      <c r="S461" s="138"/>
      <c r="T461" s="138" t="s">
        <v>1260</v>
      </c>
      <c r="U461" s="138">
        <v>1</v>
      </c>
      <c r="V461" s="138" t="s">
        <v>86</v>
      </c>
      <c r="W461" s="139">
        <v>43041</v>
      </c>
      <c r="X461" s="142" t="s">
        <v>1312</v>
      </c>
      <c r="Y461" s="140">
        <v>263</v>
      </c>
      <c r="Z461" s="138" t="s">
        <v>2264</v>
      </c>
      <c r="AA461" s="138" t="s">
        <v>935</v>
      </c>
      <c r="AB461" s="138"/>
      <c r="AC461" s="138" t="s">
        <v>79</v>
      </c>
      <c r="AD461" s="138"/>
      <c r="AE461" s="138" t="s">
        <v>935</v>
      </c>
      <c r="AF461" s="138"/>
      <c r="AG461" s="138" t="s">
        <v>935</v>
      </c>
      <c r="AH461" s="138"/>
      <c r="AI461" s="138" t="s">
        <v>2324</v>
      </c>
      <c r="AJ461" s="141"/>
      <c r="AK461" s="44"/>
      <c r="AL461" s="44"/>
    </row>
    <row r="462" spans="2:38" customFormat="1" x14ac:dyDescent="0.25">
      <c r="B462" s="137">
        <v>84211</v>
      </c>
      <c r="C462" s="138">
        <v>59100</v>
      </c>
      <c r="D462" s="139">
        <v>43039</v>
      </c>
      <c r="E462" s="139">
        <v>43039</v>
      </c>
      <c r="F462" s="138">
        <v>43877820</v>
      </c>
      <c r="G462" s="138" t="s">
        <v>1728</v>
      </c>
      <c r="H462" s="138">
        <v>5210272</v>
      </c>
      <c r="I462" s="138"/>
      <c r="J462" s="138"/>
      <c r="K462" s="138" t="s">
        <v>1247</v>
      </c>
      <c r="L462" s="138" t="s">
        <v>107</v>
      </c>
      <c r="M462" s="138">
        <v>9</v>
      </c>
      <c r="N462" s="138"/>
      <c r="O462" s="139" t="s">
        <v>1802</v>
      </c>
      <c r="P462" s="138"/>
      <c r="Q462" s="138"/>
      <c r="R462" s="138">
        <v>1114631509648180</v>
      </c>
      <c r="S462" s="138"/>
      <c r="T462" s="138" t="s">
        <v>1260</v>
      </c>
      <c r="U462" s="138">
        <v>1</v>
      </c>
      <c r="V462" s="138" t="s">
        <v>59</v>
      </c>
      <c r="W462" s="139">
        <v>43041</v>
      </c>
      <c r="X462" s="142" t="s">
        <v>2262</v>
      </c>
      <c r="Y462" s="140">
        <v>40</v>
      </c>
      <c r="Z462" s="138" t="s">
        <v>2264</v>
      </c>
      <c r="AA462" s="138"/>
      <c r="AB462" s="138"/>
      <c r="AC462" s="138"/>
      <c r="AD462" s="138"/>
      <c r="AE462" s="138"/>
      <c r="AF462" s="138"/>
      <c r="AG462" s="138"/>
      <c r="AH462" s="138"/>
      <c r="AI462" s="138"/>
      <c r="AJ462" s="141"/>
      <c r="AK462" s="44"/>
      <c r="AL462" s="44"/>
    </row>
    <row r="463" spans="2:38" customFormat="1" x14ac:dyDescent="0.25">
      <c r="B463" s="137"/>
      <c r="C463" s="138"/>
      <c r="D463" s="139"/>
      <c r="E463" s="139"/>
      <c r="F463" s="138"/>
      <c r="G463" s="138"/>
      <c r="H463" s="138"/>
      <c r="I463" s="138"/>
      <c r="J463" s="138"/>
      <c r="K463" s="138"/>
      <c r="L463" s="138"/>
      <c r="M463" s="138"/>
      <c r="N463" s="138"/>
      <c r="O463" s="139"/>
      <c r="P463" s="138"/>
      <c r="Q463" s="138"/>
      <c r="R463" s="138"/>
      <c r="S463" s="138"/>
      <c r="T463" s="138"/>
      <c r="U463" s="138"/>
      <c r="V463" s="138"/>
      <c r="W463" s="139"/>
      <c r="X463" s="142"/>
      <c r="Y463" s="140"/>
      <c r="Z463" s="138"/>
      <c r="AA463" s="138"/>
      <c r="AB463" s="138"/>
      <c r="AC463" s="138"/>
      <c r="AD463" s="138"/>
      <c r="AE463" s="138"/>
      <c r="AF463" s="138"/>
      <c r="AG463" s="138"/>
      <c r="AH463" s="138"/>
      <c r="AI463" s="138"/>
      <c r="AJ463" s="141"/>
      <c r="AK463" s="44"/>
      <c r="AL463" s="44"/>
    </row>
    <row r="464" spans="2:38" customFormat="1" x14ac:dyDescent="0.25">
      <c r="B464" s="137"/>
      <c r="C464" s="138"/>
      <c r="D464" s="139"/>
      <c r="E464" s="139"/>
      <c r="F464" s="138"/>
      <c r="G464" s="138"/>
      <c r="H464" s="138"/>
      <c r="I464" s="138"/>
      <c r="J464" s="138"/>
      <c r="K464" s="138"/>
      <c r="L464" s="138"/>
      <c r="M464" s="138"/>
      <c r="N464" s="138"/>
      <c r="O464" s="139"/>
      <c r="P464" s="138"/>
      <c r="Q464" s="138"/>
      <c r="R464" s="138"/>
      <c r="S464" s="138"/>
      <c r="T464" s="138"/>
      <c r="U464" s="138"/>
      <c r="V464" s="138"/>
      <c r="W464" s="139"/>
      <c r="X464" s="142"/>
      <c r="Y464" s="140"/>
      <c r="Z464" s="138"/>
      <c r="AA464" s="138"/>
      <c r="AB464" s="138"/>
      <c r="AC464" s="138"/>
      <c r="AD464" s="138"/>
      <c r="AE464" s="138"/>
      <c r="AF464" s="138"/>
      <c r="AG464" s="138"/>
      <c r="AH464" s="138"/>
      <c r="AI464" s="138"/>
      <c r="AJ464" s="141"/>
      <c r="AK464" s="44"/>
      <c r="AL464" s="44"/>
    </row>
    <row r="465" spans="2:38" customFormat="1" x14ac:dyDescent="0.25">
      <c r="B465" s="137"/>
      <c r="C465" s="138"/>
      <c r="D465" s="139"/>
      <c r="E465" s="139"/>
      <c r="F465" s="138"/>
      <c r="G465" s="138"/>
      <c r="H465" s="138"/>
      <c r="I465" s="138"/>
      <c r="J465" s="138"/>
      <c r="K465" s="138"/>
      <c r="L465" s="138"/>
      <c r="M465" s="138"/>
      <c r="N465" s="138"/>
      <c r="O465" s="139"/>
      <c r="P465" s="138"/>
      <c r="Q465" s="138"/>
      <c r="R465" s="138"/>
      <c r="S465" s="138"/>
      <c r="T465" s="138"/>
      <c r="U465" s="138"/>
      <c r="V465" s="138"/>
      <c r="W465" s="139"/>
      <c r="X465" s="142"/>
      <c r="Y465" s="140"/>
      <c r="Z465" s="138"/>
      <c r="AA465" s="138"/>
      <c r="AB465" s="138"/>
      <c r="AC465" s="138"/>
      <c r="AD465" s="138"/>
      <c r="AE465" s="138"/>
      <c r="AF465" s="138"/>
      <c r="AG465" s="138"/>
      <c r="AH465" s="138"/>
      <c r="AI465" s="138"/>
      <c r="AJ465" s="141"/>
      <c r="AK465" s="44"/>
      <c r="AL465" s="44"/>
    </row>
    <row r="466" spans="2:38" customFormat="1" x14ac:dyDescent="0.25">
      <c r="B466" s="137"/>
      <c r="C466" s="138"/>
      <c r="D466" s="139"/>
      <c r="E466" s="139"/>
      <c r="F466" s="138"/>
      <c r="G466" s="138"/>
      <c r="H466" s="138"/>
      <c r="I466" s="138"/>
      <c r="J466" s="138"/>
      <c r="K466" s="138"/>
      <c r="L466" s="138"/>
      <c r="M466" s="138"/>
      <c r="N466" s="138"/>
      <c r="O466" s="139"/>
      <c r="P466" s="138"/>
      <c r="Q466" s="138"/>
      <c r="R466" s="138"/>
      <c r="S466" s="138"/>
      <c r="T466" s="138"/>
      <c r="U466" s="138"/>
      <c r="V466" s="138"/>
      <c r="W466" s="139"/>
      <c r="X466" s="142"/>
      <c r="Y466" s="140"/>
      <c r="Z466" s="138"/>
      <c r="AA466" s="138"/>
      <c r="AB466" s="138"/>
      <c r="AC466" s="138"/>
      <c r="AD466" s="138"/>
      <c r="AE466" s="138"/>
      <c r="AF466" s="138"/>
      <c r="AG466" s="138"/>
      <c r="AH466" s="138"/>
      <c r="AI466" s="138"/>
      <c r="AJ466" s="141"/>
      <c r="AK466" s="44"/>
      <c r="AL466" s="44"/>
    </row>
    <row r="467" spans="2:38" customFormat="1" x14ac:dyDescent="0.25">
      <c r="B467" s="137"/>
      <c r="C467" s="138"/>
      <c r="D467" s="139"/>
      <c r="E467" s="139"/>
      <c r="F467" s="138"/>
      <c r="G467" s="138"/>
      <c r="H467" s="138"/>
      <c r="I467" s="138"/>
      <c r="J467" s="138"/>
      <c r="K467" s="138"/>
      <c r="L467" s="138"/>
      <c r="M467" s="138"/>
      <c r="N467" s="138"/>
      <c r="O467" s="139"/>
      <c r="P467" s="138"/>
      <c r="Q467" s="138"/>
      <c r="R467" s="138"/>
      <c r="S467" s="138"/>
      <c r="T467" s="138"/>
      <c r="U467" s="138"/>
      <c r="V467" s="138"/>
      <c r="W467" s="139"/>
      <c r="X467" s="142"/>
      <c r="Y467" s="140"/>
      <c r="Z467" s="138"/>
      <c r="AA467" s="138"/>
      <c r="AB467" s="138"/>
      <c r="AC467" s="138"/>
      <c r="AD467" s="138"/>
      <c r="AE467" s="138"/>
      <c r="AF467" s="138"/>
      <c r="AG467" s="138"/>
      <c r="AH467" s="138"/>
      <c r="AI467" s="138"/>
      <c r="AJ467" s="141"/>
      <c r="AK467" s="44"/>
      <c r="AL467" s="44"/>
    </row>
    <row r="468" spans="2:38" customFormat="1" x14ac:dyDescent="0.25">
      <c r="B468" s="137"/>
      <c r="C468" s="138"/>
      <c r="D468" s="139"/>
      <c r="E468" s="139"/>
      <c r="F468" s="138"/>
      <c r="G468" s="138"/>
      <c r="H468" s="138"/>
      <c r="I468" s="138"/>
      <c r="J468" s="138"/>
      <c r="K468" s="138"/>
      <c r="L468" s="138"/>
      <c r="M468" s="138"/>
      <c r="N468" s="138"/>
      <c r="O468" s="139"/>
      <c r="P468" s="138"/>
      <c r="Q468" s="138"/>
      <c r="R468" s="138"/>
      <c r="S468" s="138"/>
      <c r="T468" s="138"/>
      <c r="U468" s="138"/>
      <c r="V468" s="138"/>
      <c r="W468" s="139"/>
      <c r="X468" s="142"/>
      <c r="Y468" s="140"/>
      <c r="Z468" s="138"/>
      <c r="AA468" s="138"/>
      <c r="AB468" s="138"/>
      <c r="AC468" s="138"/>
      <c r="AD468" s="138"/>
      <c r="AE468" s="138"/>
      <c r="AF468" s="138"/>
      <c r="AG468" s="138"/>
      <c r="AH468" s="138"/>
      <c r="AI468" s="138"/>
      <c r="AJ468" s="141"/>
      <c r="AK468" s="44"/>
      <c r="AL468" s="44"/>
    </row>
    <row r="469" spans="2:38" customFormat="1" x14ac:dyDescent="0.25">
      <c r="B469" s="137"/>
      <c r="C469" s="138"/>
      <c r="D469" s="139"/>
      <c r="E469" s="139"/>
      <c r="F469" s="138"/>
      <c r="G469" s="138"/>
      <c r="H469" s="138"/>
      <c r="I469" s="138"/>
      <c r="J469" s="138"/>
      <c r="K469" s="138"/>
      <c r="L469" s="138"/>
      <c r="M469" s="138"/>
      <c r="N469" s="138"/>
      <c r="O469" s="139"/>
      <c r="P469" s="138"/>
      <c r="Q469" s="138"/>
      <c r="R469" s="138"/>
      <c r="S469" s="138"/>
      <c r="T469" s="138"/>
      <c r="U469" s="138"/>
      <c r="V469" s="138"/>
      <c r="W469" s="139"/>
      <c r="X469" s="142"/>
      <c r="Y469" s="140"/>
      <c r="Z469" s="138"/>
      <c r="AA469" s="138"/>
      <c r="AB469" s="138"/>
      <c r="AC469" s="138"/>
      <c r="AD469" s="138"/>
      <c r="AE469" s="138"/>
      <c r="AF469" s="138"/>
      <c r="AG469" s="138"/>
      <c r="AH469" s="138"/>
      <c r="AI469" s="138"/>
      <c r="AJ469" s="141"/>
      <c r="AK469" s="44"/>
      <c r="AL469" s="44"/>
    </row>
    <row r="470" spans="2:38" customFormat="1" x14ac:dyDescent="0.25">
      <c r="B470" s="137"/>
      <c r="C470" s="138"/>
      <c r="D470" s="139"/>
      <c r="E470" s="139"/>
      <c r="F470" s="138"/>
      <c r="G470" s="138"/>
      <c r="H470" s="138"/>
      <c r="I470" s="138"/>
      <c r="J470" s="138"/>
      <c r="K470" s="138"/>
      <c r="L470" s="138"/>
      <c r="M470" s="138"/>
      <c r="N470" s="138"/>
      <c r="O470" s="139"/>
      <c r="P470" s="138"/>
      <c r="Q470" s="138"/>
      <c r="R470" s="138"/>
      <c r="S470" s="138"/>
      <c r="T470" s="138"/>
      <c r="U470" s="138"/>
      <c r="V470" s="138"/>
      <c r="W470" s="139"/>
      <c r="X470" s="142"/>
      <c r="Y470" s="140"/>
      <c r="Z470" s="138"/>
      <c r="AA470" s="138"/>
      <c r="AB470" s="138"/>
      <c r="AC470" s="138"/>
      <c r="AD470" s="138"/>
      <c r="AE470" s="138"/>
      <c r="AF470" s="138"/>
      <c r="AG470" s="138"/>
      <c r="AH470" s="138"/>
      <c r="AI470" s="138"/>
      <c r="AJ470" s="141"/>
      <c r="AK470" s="44"/>
      <c r="AL470" s="44"/>
    </row>
    <row r="471" spans="2:38" customFormat="1" x14ac:dyDescent="0.25">
      <c r="B471" s="137"/>
      <c r="C471" s="138"/>
      <c r="D471" s="139"/>
      <c r="E471" s="139"/>
      <c r="F471" s="138"/>
      <c r="G471" s="138"/>
      <c r="H471" s="138"/>
      <c r="I471" s="138"/>
      <c r="J471" s="138"/>
      <c r="K471" s="138"/>
      <c r="L471" s="138"/>
      <c r="M471" s="138"/>
      <c r="N471" s="138"/>
      <c r="O471" s="139"/>
      <c r="P471" s="138"/>
      <c r="Q471" s="138"/>
      <c r="R471" s="138"/>
      <c r="S471" s="138"/>
      <c r="T471" s="138"/>
      <c r="U471" s="138"/>
      <c r="V471" s="138"/>
      <c r="W471" s="139"/>
      <c r="X471" s="142"/>
      <c r="Y471" s="140"/>
      <c r="Z471" s="138"/>
      <c r="AA471" s="138"/>
      <c r="AB471" s="138"/>
      <c r="AC471" s="138"/>
      <c r="AD471" s="138"/>
      <c r="AE471" s="138"/>
      <c r="AF471" s="138"/>
      <c r="AG471" s="138"/>
      <c r="AH471" s="138"/>
      <c r="AI471" s="138"/>
      <c r="AJ471" s="141"/>
      <c r="AK471" s="44"/>
      <c r="AL471" s="44"/>
    </row>
    <row r="472" spans="2:38" customFormat="1" x14ac:dyDescent="0.25">
      <c r="B472" s="137"/>
      <c r="C472" s="138"/>
      <c r="D472" s="139"/>
      <c r="E472" s="139"/>
      <c r="F472" s="138"/>
      <c r="G472" s="138"/>
      <c r="H472" s="138"/>
      <c r="I472" s="138"/>
      <c r="J472" s="138"/>
      <c r="K472" s="138"/>
      <c r="L472" s="138"/>
      <c r="M472" s="138"/>
      <c r="N472" s="138"/>
      <c r="O472" s="139"/>
      <c r="P472" s="138"/>
      <c r="Q472" s="138"/>
      <c r="R472" s="138"/>
      <c r="S472" s="138"/>
      <c r="T472" s="138"/>
      <c r="U472" s="138"/>
      <c r="V472" s="138"/>
      <c r="W472" s="139"/>
      <c r="X472" s="142"/>
      <c r="Y472" s="140"/>
      <c r="Z472" s="138"/>
      <c r="AA472" s="138"/>
      <c r="AB472" s="138"/>
      <c r="AC472" s="138"/>
      <c r="AD472" s="138"/>
      <c r="AE472" s="138"/>
      <c r="AF472" s="138"/>
      <c r="AG472" s="138"/>
      <c r="AH472" s="138"/>
      <c r="AI472" s="138"/>
      <c r="AJ472" s="141"/>
      <c r="AK472" s="44"/>
      <c r="AL472" s="44"/>
    </row>
    <row r="473" spans="2:38" customFormat="1" x14ac:dyDescent="0.25">
      <c r="B473" s="137"/>
      <c r="C473" s="138"/>
      <c r="D473" s="139"/>
      <c r="E473" s="139"/>
      <c r="F473" s="138"/>
      <c r="G473" s="138"/>
      <c r="H473" s="138"/>
      <c r="I473" s="138"/>
      <c r="J473" s="138"/>
      <c r="K473" s="138"/>
      <c r="L473" s="138"/>
      <c r="M473" s="138"/>
      <c r="N473" s="138"/>
      <c r="O473" s="139"/>
      <c r="P473" s="138"/>
      <c r="Q473" s="138"/>
      <c r="R473" s="138"/>
      <c r="S473" s="138"/>
      <c r="T473" s="138"/>
      <c r="U473" s="138"/>
      <c r="V473" s="138"/>
      <c r="W473" s="139"/>
      <c r="X473" s="142"/>
      <c r="Y473" s="140"/>
      <c r="Z473" s="138"/>
      <c r="AA473" s="138"/>
      <c r="AB473" s="138"/>
      <c r="AC473" s="138"/>
      <c r="AD473" s="138"/>
      <c r="AE473" s="138"/>
      <c r="AF473" s="138"/>
      <c r="AG473" s="138"/>
      <c r="AH473" s="138"/>
      <c r="AI473" s="138"/>
      <c r="AJ473" s="141"/>
      <c r="AK473" s="44"/>
      <c r="AL473" s="44"/>
    </row>
    <row r="474" spans="2:38" customFormat="1" x14ac:dyDescent="0.25">
      <c r="B474" s="137"/>
      <c r="C474" s="138"/>
      <c r="D474" s="139"/>
      <c r="E474" s="139"/>
      <c r="F474" s="138"/>
      <c r="G474" s="138"/>
      <c r="H474" s="138"/>
      <c r="I474" s="138"/>
      <c r="J474" s="138"/>
      <c r="K474" s="138"/>
      <c r="L474" s="138"/>
      <c r="M474" s="138"/>
      <c r="N474" s="138"/>
      <c r="O474" s="139"/>
      <c r="P474" s="138"/>
      <c r="Q474" s="138"/>
      <c r="R474" s="138"/>
      <c r="S474" s="138"/>
      <c r="T474" s="138"/>
      <c r="U474" s="138"/>
      <c r="V474" s="138"/>
      <c r="W474" s="139"/>
      <c r="X474" s="142"/>
      <c r="Y474" s="140"/>
      <c r="Z474" s="138"/>
      <c r="AA474" s="138"/>
      <c r="AB474" s="138"/>
      <c r="AC474" s="138"/>
      <c r="AD474" s="138"/>
      <c r="AE474" s="138"/>
      <c r="AF474" s="138"/>
      <c r="AG474" s="138"/>
      <c r="AH474" s="138"/>
      <c r="AI474" s="138"/>
      <c r="AJ474" s="141"/>
      <c r="AK474" s="44"/>
      <c r="AL474" s="44"/>
    </row>
    <row r="475" spans="2:38" customFormat="1" x14ac:dyDescent="0.25">
      <c r="B475" s="137"/>
      <c r="C475" s="138"/>
      <c r="D475" s="139"/>
      <c r="E475" s="139"/>
      <c r="F475" s="138"/>
      <c r="G475" s="138"/>
      <c r="H475" s="138"/>
      <c r="I475" s="138"/>
      <c r="J475" s="138"/>
      <c r="K475" s="138"/>
      <c r="L475" s="138"/>
      <c r="M475" s="138"/>
      <c r="N475" s="138"/>
      <c r="O475" s="139"/>
      <c r="P475" s="138"/>
      <c r="Q475" s="138"/>
      <c r="R475" s="138"/>
      <c r="S475" s="138"/>
      <c r="T475" s="138"/>
      <c r="U475" s="138"/>
      <c r="V475" s="138"/>
      <c r="W475" s="139"/>
      <c r="X475" s="142"/>
      <c r="Y475" s="140"/>
      <c r="Z475" s="138"/>
      <c r="AA475" s="138"/>
      <c r="AB475" s="138"/>
      <c r="AC475" s="138"/>
      <c r="AD475" s="138"/>
      <c r="AE475" s="138"/>
      <c r="AF475" s="138"/>
      <c r="AG475" s="138"/>
      <c r="AH475" s="138"/>
      <c r="AI475" s="138"/>
      <c r="AJ475" s="141"/>
      <c r="AK475" s="44"/>
      <c r="AL475" s="44"/>
    </row>
    <row r="476" spans="2:38" customFormat="1" x14ac:dyDescent="0.25">
      <c r="B476" s="137"/>
      <c r="C476" s="138"/>
      <c r="D476" s="139"/>
      <c r="E476" s="139"/>
      <c r="F476" s="138"/>
      <c r="G476" s="138"/>
      <c r="H476" s="138"/>
      <c r="I476" s="138"/>
      <c r="J476" s="138"/>
      <c r="K476" s="138"/>
      <c r="L476" s="138"/>
      <c r="M476" s="138"/>
      <c r="N476" s="138"/>
      <c r="O476" s="139"/>
      <c r="P476" s="138"/>
      <c r="Q476" s="138"/>
      <c r="R476" s="138"/>
      <c r="S476" s="138"/>
      <c r="T476" s="138"/>
      <c r="U476" s="138"/>
      <c r="V476" s="138"/>
      <c r="W476" s="139"/>
      <c r="X476" s="142"/>
      <c r="Y476" s="140"/>
      <c r="Z476" s="138"/>
      <c r="AA476" s="138"/>
      <c r="AB476" s="138"/>
      <c r="AC476" s="138"/>
      <c r="AD476" s="138"/>
      <c r="AE476" s="138"/>
      <c r="AF476" s="138"/>
      <c r="AG476" s="138"/>
      <c r="AH476" s="138"/>
      <c r="AI476" s="138"/>
      <c r="AJ476" s="141"/>
      <c r="AK476" s="44"/>
      <c r="AL476" s="44"/>
    </row>
    <row r="477" spans="2:38" customFormat="1" x14ac:dyDescent="0.25">
      <c r="B477" s="137"/>
      <c r="C477" s="138"/>
      <c r="D477" s="139"/>
      <c r="E477" s="139"/>
      <c r="F477" s="138"/>
      <c r="G477" s="138"/>
      <c r="H477" s="138"/>
      <c r="I477" s="138"/>
      <c r="J477" s="138"/>
      <c r="K477" s="138"/>
      <c r="L477" s="138"/>
      <c r="M477" s="138"/>
      <c r="N477" s="138"/>
      <c r="O477" s="139"/>
      <c r="P477" s="138"/>
      <c r="Q477" s="138"/>
      <c r="R477" s="138"/>
      <c r="S477" s="138"/>
      <c r="T477" s="138"/>
      <c r="U477" s="138"/>
      <c r="V477" s="138"/>
      <c r="W477" s="139"/>
      <c r="X477" s="142"/>
      <c r="Y477" s="140"/>
      <c r="Z477" s="138"/>
      <c r="AA477" s="138"/>
      <c r="AB477" s="138"/>
      <c r="AC477" s="138"/>
      <c r="AD477" s="138"/>
      <c r="AE477" s="138"/>
      <c r="AF477" s="138"/>
      <c r="AG477" s="138"/>
      <c r="AH477" s="138"/>
      <c r="AI477" s="138"/>
      <c r="AJ477" s="141"/>
      <c r="AK477" s="44"/>
      <c r="AL477" s="44"/>
    </row>
    <row r="478" spans="2:38" customFormat="1" x14ac:dyDescent="0.25">
      <c r="B478" s="137"/>
      <c r="C478" s="138"/>
      <c r="D478" s="139"/>
      <c r="E478" s="139"/>
      <c r="F478" s="138"/>
      <c r="G478" s="138"/>
      <c r="H478" s="138"/>
      <c r="I478" s="138"/>
      <c r="J478" s="138"/>
      <c r="K478" s="138"/>
      <c r="L478" s="138"/>
      <c r="M478" s="138"/>
      <c r="N478" s="138"/>
      <c r="O478" s="139"/>
      <c r="P478" s="138"/>
      <c r="Q478" s="138"/>
      <c r="R478" s="138"/>
      <c r="S478" s="138"/>
      <c r="T478" s="138"/>
      <c r="U478" s="138"/>
      <c r="V478" s="138"/>
      <c r="W478" s="139"/>
      <c r="X478" s="142"/>
      <c r="Y478" s="140"/>
      <c r="Z478" s="138"/>
      <c r="AA478" s="138"/>
      <c r="AB478" s="138"/>
      <c r="AC478" s="138"/>
      <c r="AD478" s="138"/>
      <c r="AE478" s="138"/>
      <c r="AF478" s="138"/>
      <c r="AG478" s="138"/>
      <c r="AH478" s="138"/>
      <c r="AI478" s="138"/>
      <c r="AJ478" s="141"/>
      <c r="AK478" s="44"/>
      <c r="AL478" s="44"/>
    </row>
    <row r="479" spans="2:38" customFormat="1" x14ac:dyDescent="0.25">
      <c r="B479" s="137"/>
      <c r="C479" s="138"/>
      <c r="D479" s="139"/>
      <c r="E479" s="139"/>
      <c r="F479" s="138"/>
      <c r="G479" s="138"/>
      <c r="H479" s="138"/>
      <c r="I479" s="138"/>
      <c r="J479" s="138"/>
      <c r="K479" s="138"/>
      <c r="L479" s="138"/>
      <c r="M479" s="138"/>
      <c r="N479" s="138"/>
      <c r="O479" s="139"/>
      <c r="P479" s="138"/>
      <c r="Q479" s="138"/>
      <c r="R479" s="138"/>
      <c r="S479" s="138"/>
      <c r="T479" s="138"/>
      <c r="U479" s="138"/>
      <c r="V479" s="138"/>
      <c r="W479" s="139"/>
      <c r="X479" s="142"/>
      <c r="Y479" s="140"/>
      <c r="Z479" s="138"/>
      <c r="AA479" s="138"/>
      <c r="AB479" s="138"/>
      <c r="AC479" s="138"/>
      <c r="AD479" s="138"/>
      <c r="AE479" s="138"/>
      <c r="AF479" s="138"/>
      <c r="AG479" s="138"/>
      <c r="AH479" s="138"/>
      <c r="AI479" s="138"/>
      <c r="AJ479" s="141"/>
      <c r="AK479" s="44"/>
      <c r="AL479" s="44"/>
    </row>
    <row r="480" spans="2:38" customFormat="1" x14ac:dyDescent="0.25">
      <c r="B480" s="137"/>
      <c r="C480" s="138"/>
      <c r="D480" s="139"/>
      <c r="E480" s="139"/>
      <c r="F480" s="138"/>
      <c r="G480" s="138"/>
      <c r="H480" s="138"/>
      <c r="I480" s="138"/>
      <c r="J480" s="138"/>
      <c r="K480" s="138"/>
      <c r="L480" s="138"/>
      <c r="M480" s="138"/>
      <c r="N480" s="138"/>
      <c r="O480" s="139"/>
      <c r="P480" s="138"/>
      <c r="Q480" s="138"/>
      <c r="R480" s="138"/>
      <c r="S480" s="138"/>
      <c r="T480" s="138"/>
      <c r="U480" s="138"/>
      <c r="V480" s="138"/>
      <c r="W480" s="139"/>
      <c r="X480" s="142"/>
      <c r="Y480" s="140"/>
      <c r="Z480" s="138"/>
      <c r="AA480" s="138"/>
      <c r="AB480" s="138"/>
      <c r="AC480" s="138"/>
      <c r="AD480" s="138"/>
      <c r="AE480" s="138"/>
      <c r="AF480" s="138"/>
      <c r="AG480" s="138"/>
      <c r="AH480" s="138"/>
      <c r="AI480" s="138"/>
      <c r="AJ480" s="141"/>
      <c r="AK480" s="44"/>
      <c r="AL480" s="44"/>
    </row>
    <row r="481" spans="2:38" customFormat="1" x14ac:dyDescent="0.25">
      <c r="B481" s="137"/>
      <c r="C481" s="138"/>
      <c r="D481" s="139"/>
      <c r="E481" s="139"/>
      <c r="F481" s="138"/>
      <c r="G481" s="138"/>
      <c r="H481" s="138"/>
      <c r="I481" s="138"/>
      <c r="J481" s="138"/>
      <c r="K481" s="138"/>
      <c r="L481" s="138"/>
      <c r="M481" s="138"/>
      <c r="N481" s="138"/>
      <c r="O481" s="139"/>
      <c r="P481" s="138"/>
      <c r="Q481" s="138"/>
      <c r="R481" s="138"/>
      <c r="S481" s="138"/>
      <c r="T481" s="138"/>
      <c r="U481" s="138"/>
      <c r="V481" s="138"/>
      <c r="W481" s="139"/>
      <c r="X481" s="142"/>
      <c r="Y481" s="140"/>
      <c r="Z481" s="138"/>
      <c r="AA481" s="138"/>
      <c r="AB481" s="138"/>
      <c r="AC481" s="138"/>
      <c r="AD481" s="138"/>
      <c r="AE481" s="138"/>
      <c r="AF481" s="138"/>
      <c r="AG481" s="138"/>
      <c r="AH481" s="138"/>
      <c r="AI481" s="138"/>
      <c r="AJ481" s="141"/>
      <c r="AK481" s="44"/>
      <c r="AL481" s="44"/>
    </row>
    <row r="482" spans="2:38" customFormat="1" x14ac:dyDescent="0.25">
      <c r="B482" s="137"/>
      <c r="C482" s="138"/>
      <c r="D482" s="139"/>
      <c r="E482" s="139"/>
      <c r="F482" s="138"/>
      <c r="G482" s="138"/>
      <c r="H482" s="138"/>
      <c r="I482" s="138"/>
      <c r="J482" s="138"/>
      <c r="K482" s="138"/>
      <c r="L482" s="138"/>
      <c r="M482" s="138"/>
      <c r="N482" s="138"/>
      <c r="O482" s="139"/>
      <c r="P482" s="138"/>
      <c r="Q482" s="138"/>
      <c r="R482" s="138"/>
      <c r="S482" s="138"/>
      <c r="T482" s="138"/>
      <c r="U482" s="138"/>
      <c r="V482" s="138"/>
      <c r="W482" s="139"/>
      <c r="X482" s="142"/>
      <c r="Y482" s="140"/>
      <c r="Z482" s="138"/>
      <c r="AA482" s="138"/>
      <c r="AB482" s="138"/>
      <c r="AC482" s="138"/>
      <c r="AD482" s="138"/>
      <c r="AE482" s="138"/>
      <c r="AF482" s="138"/>
      <c r="AG482" s="138"/>
      <c r="AH482" s="138"/>
      <c r="AI482" s="138"/>
      <c r="AJ482" s="141"/>
      <c r="AK482" s="44"/>
      <c r="AL482" s="44"/>
    </row>
    <row r="483" spans="2:38" customFormat="1" x14ac:dyDescent="0.25">
      <c r="B483" s="137"/>
      <c r="C483" s="138"/>
      <c r="D483" s="139"/>
      <c r="E483" s="139"/>
      <c r="F483" s="138"/>
      <c r="G483" s="138"/>
      <c r="H483" s="138"/>
      <c r="I483" s="138"/>
      <c r="J483" s="138"/>
      <c r="K483" s="138"/>
      <c r="L483" s="138"/>
      <c r="M483" s="138"/>
      <c r="N483" s="138"/>
      <c r="O483" s="139"/>
      <c r="P483" s="138"/>
      <c r="Q483" s="138"/>
      <c r="R483" s="138"/>
      <c r="S483" s="138"/>
      <c r="T483" s="138"/>
      <c r="U483" s="138"/>
      <c r="V483" s="138"/>
      <c r="W483" s="139"/>
      <c r="X483" s="142"/>
      <c r="Y483" s="140"/>
      <c r="Z483" s="138"/>
      <c r="AA483" s="138"/>
      <c r="AB483" s="138"/>
      <c r="AC483" s="138"/>
      <c r="AD483" s="138"/>
      <c r="AE483" s="138"/>
      <c r="AF483" s="138"/>
      <c r="AG483" s="138"/>
      <c r="AH483" s="138"/>
      <c r="AI483" s="138"/>
      <c r="AJ483" s="141"/>
      <c r="AK483" s="44"/>
      <c r="AL483" s="44"/>
    </row>
    <row r="484" spans="2:38" customFormat="1" x14ac:dyDescent="0.25">
      <c r="B484" s="137"/>
      <c r="C484" s="138"/>
      <c r="D484" s="139"/>
      <c r="E484" s="139"/>
      <c r="F484" s="138"/>
      <c r="G484" s="138"/>
      <c r="H484" s="138"/>
      <c r="I484" s="138"/>
      <c r="J484" s="138"/>
      <c r="K484" s="138"/>
      <c r="L484" s="138"/>
      <c r="M484" s="138"/>
      <c r="N484" s="138"/>
      <c r="O484" s="139"/>
      <c r="P484" s="138"/>
      <c r="Q484" s="138"/>
      <c r="R484" s="138"/>
      <c r="S484" s="138"/>
      <c r="T484" s="138"/>
      <c r="U484" s="138"/>
      <c r="V484" s="138"/>
      <c r="W484" s="139"/>
      <c r="X484" s="142"/>
      <c r="Y484" s="140"/>
      <c r="Z484" s="138"/>
      <c r="AA484" s="138"/>
      <c r="AB484" s="138"/>
      <c r="AC484" s="138"/>
      <c r="AD484" s="138"/>
      <c r="AE484" s="138"/>
      <c r="AF484" s="138"/>
      <c r="AG484" s="138"/>
      <c r="AH484" s="138"/>
      <c r="AI484" s="138"/>
      <c r="AJ484" s="141"/>
      <c r="AK484" s="44"/>
      <c r="AL484" s="44"/>
    </row>
    <row r="485" spans="2:38" customFormat="1" x14ac:dyDescent="0.25">
      <c r="B485" s="137"/>
      <c r="C485" s="138"/>
      <c r="D485" s="139"/>
      <c r="E485" s="139"/>
      <c r="F485" s="138"/>
      <c r="G485" s="138"/>
      <c r="H485" s="138"/>
      <c r="I485" s="138"/>
      <c r="J485" s="138"/>
      <c r="K485" s="138"/>
      <c r="L485" s="138"/>
      <c r="M485" s="138"/>
      <c r="N485" s="138"/>
      <c r="O485" s="139"/>
      <c r="P485" s="138"/>
      <c r="Q485" s="138"/>
      <c r="R485" s="138"/>
      <c r="S485" s="138"/>
      <c r="T485" s="138"/>
      <c r="U485" s="138"/>
      <c r="V485" s="138"/>
      <c r="W485" s="139"/>
      <c r="X485" s="142"/>
      <c r="Y485" s="140"/>
      <c r="Z485" s="138"/>
      <c r="AA485" s="138"/>
      <c r="AB485" s="138"/>
      <c r="AC485" s="138"/>
      <c r="AD485" s="138"/>
      <c r="AE485" s="138"/>
      <c r="AF485" s="138"/>
      <c r="AG485" s="138"/>
      <c r="AH485" s="138"/>
      <c r="AI485" s="138"/>
      <c r="AJ485" s="141"/>
      <c r="AK485" s="44"/>
      <c r="AL485" s="44"/>
    </row>
    <row r="486" spans="2:38" customFormat="1" x14ac:dyDescent="0.25">
      <c r="B486" s="137"/>
      <c r="C486" s="138"/>
      <c r="D486" s="139"/>
      <c r="E486" s="139"/>
      <c r="F486" s="138"/>
      <c r="G486" s="138"/>
      <c r="H486" s="138"/>
      <c r="I486" s="138"/>
      <c r="J486" s="138"/>
      <c r="K486" s="138"/>
      <c r="L486" s="138"/>
      <c r="M486" s="138"/>
      <c r="N486" s="138"/>
      <c r="O486" s="139"/>
      <c r="P486" s="138"/>
      <c r="Q486" s="138"/>
      <c r="R486" s="138"/>
      <c r="S486" s="138"/>
      <c r="T486" s="138"/>
      <c r="U486" s="138"/>
      <c r="V486" s="138"/>
      <c r="W486" s="139"/>
      <c r="X486" s="142"/>
      <c r="Y486" s="140"/>
      <c r="Z486" s="138"/>
      <c r="AA486" s="138"/>
      <c r="AB486" s="138"/>
      <c r="AC486" s="138"/>
      <c r="AD486" s="138"/>
      <c r="AE486" s="138"/>
      <c r="AF486" s="138"/>
      <c r="AG486" s="138"/>
      <c r="AH486" s="138"/>
      <c r="AI486" s="138"/>
      <c r="AJ486" s="141"/>
      <c r="AK486" s="44"/>
      <c r="AL486" s="44"/>
    </row>
    <row r="487" spans="2:38" customFormat="1" x14ac:dyDescent="0.25">
      <c r="B487" s="137"/>
      <c r="C487" s="138"/>
      <c r="D487" s="139"/>
      <c r="E487" s="139"/>
      <c r="F487" s="138"/>
      <c r="G487" s="138"/>
      <c r="H487" s="138"/>
      <c r="I487" s="138"/>
      <c r="J487" s="138"/>
      <c r="K487" s="138"/>
      <c r="L487" s="138"/>
      <c r="M487" s="138"/>
      <c r="N487" s="138"/>
      <c r="O487" s="139"/>
      <c r="P487" s="138"/>
      <c r="Q487" s="138"/>
      <c r="R487" s="138"/>
      <c r="S487" s="138"/>
      <c r="T487" s="138"/>
      <c r="U487" s="138"/>
      <c r="V487" s="138"/>
      <c r="W487" s="139"/>
      <c r="X487" s="142"/>
      <c r="Y487" s="140"/>
      <c r="Z487" s="138"/>
      <c r="AA487" s="138"/>
      <c r="AB487" s="138"/>
      <c r="AC487" s="138"/>
      <c r="AD487" s="138"/>
      <c r="AE487" s="138"/>
      <c r="AF487" s="138"/>
      <c r="AG487" s="138"/>
      <c r="AH487" s="138"/>
      <c r="AI487" s="138"/>
      <c r="AJ487" s="141"/>
      <c r="AK487" s="44"/>
      <c r="AL487" s="44"/>
    </row>
    <row r="488" spans="2:38" customFormat="1" x14ac:dyDescent="0.25">
      <c r="B488" s="137"/>
      <c r="C488" s="138"/>
      <c r="D488" s="139"/>
      <c r="E488" s="139"/>
      <c r="F488" s="138"/>
      <c r="G488" s="138"/>
      <c r="H488" s="138"/>
      <c r="I488" s="138"/>
      <c r="J488" s="138"/>
      <c r="K488" s="138"/>
      <c r="L488" s="138"/>
      <c r="M488" s="138"/>
      <c r="N488" s="138"/>
      <c r="O488" s="139"/>
      <c r="P488" s="138"/>
      <c r="Q488" s="138"/>
      <c r="R488" s="138"/>
      <c r="S488" s="138"/>
      <c r="T488" s="138"/>
      <c r="U488" s="138"/>
      <c r="V488" s="138"/>
      <c r="W488" s="139"/>
      <c r="X488" s="142"/>
      <c r="Y488" s="140"/>
      <c r="Z488" s="138"/>
      <c r="AA488" s="138"/>
      <c r="AB488" s="138"/>
      <c r="AC488" s="138"/>
      <c r="AD488" s="138"/>
      <c r="AE488" s="138"/>
      <c r="AF488" s="138"/>
      <c r="AG488" s="138"/>
      <c r="AH488" s="138"/>
      <c r="AI488" s="138"/>
      <c r="AJ488" s="141"/>
      <c r="AK488" s="44"/>
      <c r="AL488" s="44"/>
    </row>
    <row r="489" spans="2:38" customFormat="1" x14ac:dyDescent="0.25">
      <c r="B489" s="137"/>
      <c r="C489" s="138"/>
      <c r="D489" s="139"/>
      <c r="E489" s="139"/>
      <c r="F489" s="138"/>
      <c r="G489" s="138"/>
      <c r="H489" s="138"/>
      <c r="I489" s="138"/>
      <c r="J489" s="138"/>
      <c r="K489" s="138"/>
      <c r="L489" s="138"/>
      <c r="M489" s="138"/>
      <c r="N489" s="138"/>
      <c r="O489" s="139"/>
      <c r="P489" s="138"/>
      <c r="Q489" s="138"/>
      <c r="R489" s="138"/>
      <c r="S489" s="138"/>
      <c r="T489" s="138"/>
      <c r="U489" s="138"/>
      <c r="V489" s="138"/>
      <c r="W489" s="139"/>
      <c r="X489" s="142"/>
      <c r="Y489" s="140"/>
      <c r="Z489" s="138"/>
      <c r="AA489" s="138"/>
      <c r="AB489" s="138"/>
      <c r="AC489" s="138"/>
      <c r="AD489" s="138"/>
      <c r="AE489" s="138"/>
      <c r="AF489" s="138"/>
      <c r="AG489" s="138"/>
      <c r="AH489" s="138"/>
      <c r="AI489" s="138"/>
      <c r="AJ489" s="141"/>
      <c r="AK489" s="44"/>
      <c r="AL489" s="44"/>
    </row>
    <row r="490" spans="2:38" customFormat="1" x14ac:dyDescent="0.25">
      <c r="B490" s="137"/>
      <c r="C490" s="138"/>
      <c r="D490" s="139"/>
      <c r="E490" s="139"/>
      <c r="F490" s="138"/>
      <c r="G490" s="138"/>
      <c r="H490" s="138"/>
      <c r="I490" s="138"/>
      <c r="J490" s="138"/>
      <c r="K490" s="138"/>
      <c r="L490" s="138"/>
      <c r="M490" s="138"/>
      <c r="N490" s="138"/>
      <c r="O490" s="139"/>
      <c r="P490" s="138"/>
      <c r="Q490" s="138"/>
      <c r="R490" s="138"/>
      <c r="S490" s="138"/>
      <c r="T490" s="138"/>
      <c r="U490" s="138"/>
      <c r="V490" s="138"/>
      <c r="W490" s="139"/>
      <c r="X490" s="142"/>
      <c r="Y490" s="140"/>
      <c r="Z490" s="138"/>
      <c r="AA490" s="138"/>
      <c r="AB490" s="138"/>
      <c r="AC490" s="138"/>
      <c r="AD490" s="138"/>
      <c r="AE490" s="138"/>
      <c r="AF490" s="138"/>
      <c r="AG490" s="138"/>
      <c r="AH490" s="138"/>
      <c r="AI490" s="138"/>
      <c r="AJ490" s="141"/>
      <c r="AK490" s="44"/>
      <c r="AL490" s="44"/>
    </row>
    <row r="491" spans="2:38" customFormat="1" x14ac:dyDescent="0.25">
      <c r="B491" s="137"/>
      <c r="C491" s="138"/>
      <c r="D491" s="139"/>
      <c r="E491" s="139"/>
      <c r="F491" s="138"/>
      <c r="G491" s="138"/>
      <c r="H491" s="138"/>
      <c r="I491" s="138"/>
      <c r="J491" s="138"/>
      <c r="K491" s="138"/>
      <c r="L491" s="138"/>
      <c r="M491" s="138"/>
      <c r="N491" s="138"/>
      <c r="O491" s="139"/>
      <c r="P491" s="138"/>
      <c r="Q491" s="138"/>
      <c r="R491" s="138"/>
      <c r="S491" s="138"/>
      <c r="T491" s="138"/>
      <c r="U491" s="138"/>
      <c r="V491" s="138"/>
      <c r="W491" s="139"/>
      <c r="X491" s="142"/>
      <c r="Y491" s="140"/>
      <c r="Z491" s="138"/>
      <c r="AA491" s="138"/>
      <c r="AB491" s="138"/>
      <c r="AC491" s="138"/>
      <c r="AD491" s="138"/>
      <c r="AE491" s="138"/>
      <c r="AF491" s="138"/>
      <c r="AG491" s="138"/>
      <c r="AH491" s="138"/>
      <c r="AI491" s="138"/>
      <c r="AJ491" s="141"/>
      <c r="AK491" s="44"/>
      <c r="AL491" s="44"/>
    </row>
    <row r="492" spans="2:38" customFormat="1" x14ac:dyDescent="0.25">
      <c r="B492" s="137"/>
      <c r="C492" s="138"/>
      <c r="D492" s="139"/>
      <c r="E492" s="139"/>
      <c r="F492" s="138"/>
      <c r="G492" s="138"/>
      <c r="H492" s="138"/>
      <c r="I492" s="138"/>
      <c r="J492" s="138"/>
      <c r="K492" s="138"/>
      <c r="L492" s="138"/>
      <c r="M492" s="138"/>
      <c r="N492" s="138"/>
      <c r="O492" s="139"/>
      <c r="P492" s="138"/>
      <c r="Q492" s="138"/>
      <c r="R492" s="138"/>
      <c r="S492" s="138"/>
      <c r="T492" s="138"/>
      <c r="U492" s="138"/>
      <c r="V492" s="138"/>
      <c r="W492" s="139"/>
      <c r="X492" s="142"/>
      <c r="Y492" s="140"/>
      <c r="Z492" s="138"/>
      <c r="AA492" s="138"/>
      <c r="AB492" s="138"/>
      <c r="AC492" s="138"/>
      <c r="AD492" s="138"/>
      <c r="AE492" s="138"/>
      <c r="AF492" s="138"/>
      <c r="AG492" s="138"/>
      <c r="AH492" s="138"/>
      <c r="AI492" s="138"/>
      <c r="AJ492" s="141"/>
      <c r="AK492" s="44"/>
      <c r="AL492" s="44"/>
    </row>
    <row r="493" spans="2:38" customFormat="1" x14ac:dyDescent="0.25">
      <c r="B493" s="137"/>
      <c r="C493" s="138"/>
      <c r="D493" s="139"/>
      <c r="E493" s="139"/>
      <c r="F493" s="138"/>
      <c r="G493" s="138"/>
      <c r="H493" s="138"/>
      <c r="I493" s="138"/>
      <c r="J493" s="138"/>
      <c r="K493" s="138"/>
      <c r="L493" s="138"/>
      <c r="M493" s="138"/>
      <c r="N493" s="138"/>
      <c r="O493" s="139"/>
      <c r="P493" s="138"/>
      <c r="Q493" s="138"/>
      <c r="R493" s="138"/>
      <c r="S493" s="138"/>
      <c r="T493" s="138"/>
      <c r="U493" s="138"/>
      <c r="V493" s="138"/>
      <c r="W493" s="139"/>
      <c r="X493" s="142"/>
      <c r="Y493" s="140"/>
      <c r="Z493" s="138"/>
      <c r="AA493" s="138"/>
      <c r="AB493" s="138"/>
      <c r="AC493" s="138"/>
      <c r="AD493" s="138"/>
      <c r="AE493" s="138"/>
      <c r="AF493" s="138"/>
      <c r="AG493" s="138"/>
      <c r="AH493" s="138"/>
      <c r="AI493" s="138"/>
      <c r="AJ493" s="141"/>
      <c r="AK493" s="44"/>
      <c r="AL493" s="44"/>
    </row>
    <row r="494" spans="2:38" customFormat="1" x14ac:dyDescent="0.25">
      <c r="B494" s="137"/>
      <c r="C494" s="138"/>
      <c r="D494" s="139"/>
      <c r="E494" s="139"/>
      <c r="F494" s="138"/>
      <c r="G494" s="138"/>
      <c r="H494" s="138"/>
      <c r="I494" s="138"/>
      <c r="J494" s="138"/>
      <c r="K494" s="138"/>
      <c r="L494" s="138"/>
      <c r="M494" s="138"/>
      <c r="N494" s="138"/>
      <c r="O494" s="139"/>
      <c r="P494" s="138"/>
      <c r="Q494" s="138"/>
      <c r="R494" s="138"/>
      <c r="S494" s="138"/>
      <c r="T494" s="138"/>
      <c r="U494" s="138"/>
      <c r="V494" s="138"/>
      <c r="W494" s="139"/>
      <c r="X494" s="142"/>
      <c r="Y494" s="140"/>
      <c r="Z494" s="138"/>
      <c r="AA494" s="138"/>
      <c r="AB494" s="138"/>
      <c r="AC494" s="138"/>
      <c r="AD494" s="138"/>
      <c r="AE494" s="138"/>
      <c r="AF494" s="138"/>
      <c r="AG494" s="138"/>
      <c r="AH494" s="138"/>
      <c r="AI494" s="138"/>
      <c r="AJ494" s="141"/>
      <c r="AK494" s="44"/>
      <c r="AL494" s="44"/>
    </row>
    <row r="495" spans="2:38" customFormat="1" x14ac:dyDescent="0.25">
      <c r="B495" s="137"/>
      <c r="C495" s="138"/>
      <c r="D495" s="139"/>
      <c r="E495" s="139"/>
      <c r="F495" s="138"/>
      <c r="G495" s="138"/>
      <c r="H495" s="138"/>
      <c r="I495" s="138"/>
      <c r="J495" s="138"/>
      <c r="K495" s="138"/>
      <c r="L495" s="138"/>
      <c r="M495" s="138"/>
      <c r="N495" s="138"/>
      <c r="O495" s="139"/>
      <c r="P495" s="138"/>
      <c r="Q495" s="138"/>
      <c r="R495" s="138"/>
      <c r="S495" s="138"/>
      <c r="T495" s="138"/>
      <c r="U495" s="138"/>
      <c r="V495" s="138"/>
      <c r="W495" s="139"/>
      <c r="X495" s="142"/>
      <c r="Y495" s="140"/>
      <c r="Z495" s="138"/>
      <c r="AA495" s="138"/>
      <c r="AB495" s="138"/>
      <c r="AC495" s="138"/>
      <c r="AD495" s="138"/>
      <c r="AE495" s="138"/>
      <c r="AF495" s="138"/>
      <c r="AG495" s="138"/>
      <c r="AH495" s="138"/>
      <c r="AI495" s="138"/>
      <c r="AJ495" s="141"/>
      <c r="AK495" s="44"/>
      <c r="AL495" s="44"/>
    </row>
    <row r="496" spans="2:38" customFormat="1" x14ac:dyDescent="0.25">
      <c r="B496" s="137"/>
      <c r="C496" s="138"/>
      <c r="D496" s="139"/>
      <c r="E496" s="139"/>
      <c r="F496" s="138"/>
      <c r="G496" s="138"/>
      <c r="H496" s="138"/>
      <c r="I496" s="138"/>
      <c r="J496" s="138"/>
      <c r="K496" s="138"/>
      <c r="L496" s="138"/>
      <c r="M496" s="138"/>
      <c r="N496" s="138"/>
      <c r="O496" s="139"/>
      <c r="P496" s="138"/>
      <c r="Q496" s="138"/>
      <c r="R496" s="138"/>
      <c r="S496" s="138"/>
      <c r="T496" s="138"/>
      <c r="U496" s="138"/>
      <c r="V496" s="138"/>
      <c r="W496" s="139"/>
      <c r="X496" s="142"/>
      <c r="Y496" s="140"/>
      <c r="Z496" s="138"/>
      <c r="AA496" s="138"/>
      <c r="AB496" s="138"/>
      <c r="AC496" s="138"/>
      <c r="AD496" s="138"/>
      <c r="AE496" s="138"/>
      <c r="AF496" s="138"/>
      <c r="AG496" s="138"/>
      <c r="AH496" s="138"/>
      <c r="AI496" s="138"/>
      <c r="AJ496" s="141"/>
      <c r="AK496" s="44"/>
      <c r="AL496" s="44"/>
    </row>
    <row r="497" spans="2:38" customFormat="1" x14ac:dyDescent="0.25">
      <c r="B497" s="137"/>
      <c r="C497" s="138"/>
      <c r="D497" s="139"/>
      <c r="E497" s="139"/>
      <c r="F497" s="138"/>
      <c r="G497" s="138"/>
      <c r="H497" s="138"/>
      <c r="I497" s="138"/>
      <c r="J497" s="138"/>
      <c r="K497" s="138"/>
      <c r="L497" s="138"/>
      <c r="M497" s="138"/>
      <c r="N497" s="138"/>
      <c r="O497" s="139"/>
      <c r="P497" s="138"/>
      <c r="Q497" s="138"/>
      <c r="R497" s="138"/>
      <c r="S497" s="138"/>
      <c r="T497" s="138"/>
      <c r="U497" s="138"/>
      <c r="V497" s="138"/>
      <c r="W497" s="139"/>
      <c r="X497" s="142"/>
      <c r="Y497" s="140"/>
      <c r="Z497" s="138"/>
      <c r="AA497" s="138"/>
      <c r="AB497" s="138"/>
      <c r="AC497" s="138"/>
      <c r="AD497" s="138"/>
      <c r="AE497" s="138"/>
      <c r="AF497" s="138"/>
      <c r="AG497" s="138"/>
      <c r="AH497" s="138"/>
      <c r="AI497" s="138"/>
      <c r="AJ497" s="141"/>
      <c r="AK497" s="44"/>
      <c r="AL497" s="44"/>
    </row>
    <row r="498" spans="2:38" customFormat="1" x14ac:dyDescent="0.25">
      <c r="B498" s="137"/>
      <c r="C498" s="138"/>
      <c r="D498" s="139"/>
      <c r="E498" s="139"/>
      <c r="F498" s="138"/>
      <c r="G498" s="138"/>
      <c r="H498" s="138"/>
      <c r="I498" s="138"/>
      <c r="J498" s="138"/>
      <c r="K498" s="138"/>
      <c r="L498" s="138"/>
      <c r="M498" s="138"/>
      <c r="N498" s="138"/>
      <c r="O498" s="139"/>
      <c r="P498" s="138"/>
      <c r="Q498" s="138"/>
      <c r="R498" s="138"/>
      <c r="S498" s="138"/>
      <c r="T498" s="138"/>
      <c r="U498" s="138"/>
      <c r="V498" s="138"/>
      <c r="W498" s="139"/>
      <c r="X498" s="142"/>
      <c r="Y498" s="140"/>
      <c r="Z498" s="138"/>
      <c r="AA498" s="138"/>
      <c r="AB498" s="138"/>
      <c r="AC498" s="138"/>
      <c r="AD498" s="138"/>
      <c r="AE498" s="138"/>
      <c r="AF498" s="138"/>
      <c r="AG498" s="138"/>
      <c r="AH498" s="138"/>
      <c r="AI498" s="138"/>
      <c r="AJ498" s="141"/>
      <c r="AK498" s="44"/>
      <c r="AL498" s="44"/>
    </row>
    <row r="499" spans="2:38" customFormat="1" x14ac:dyDescent="0.25">
      <c r="B499" s="137"/>
      <c r="C499" s="138"/>
      <c r="D499" s="139"/>
      <c r="E499" s="139"/>
      <c r="F499" s="138"/>
      <c r="G499" s="138"/>
      <c r="H499" s="138"/>
      <c r="I499" s="138"/>
      <c r="J499" s="138"/>
      <c r="K499" s="138"/>
      <c r="L499" s="138"/>
      <c r="M499" s="138"/>
      <c r="N499" s="138"/>
      <c r="O499" s="139"/>
      <c r="P499" s="138"/>
      <c r="Q499" s="138"/>
      <c r="R499" s="138"/>
      <c r="S499" s="138"/>
      <c r="T499" s="138"/>
      <c r="U499" s="138"/>
      <c r="V499" s="138"/>
      <c r="W499" s="139"/>
      <c r="X499" s="142"/>
      <c r="Y499" s="140"/>
      <c r="Z499" s="138"/>
      <c r="AA499" s="138"/>
      <c r="AB499" s="138"/>
      <c r="AC499" s="138"/>
      <c r="AD499" s="138"/>
      <c r="AE499" s="138"/>
      <c r="AF499" s="138"/>
      <c r="AG499" s="138"/>
      <c r="AH499" s="138"/>
      <c r="AI499" s="138"/>
      <c r="AJ499" s="141"/>
      <c r="AK499" s="44"/>
      <c r="AL499" s="44"/>
    </row>
    <row r="500" spans="2:38" customFormat="1" x14ac:dyDescent="0.25">
      <c r="B500" s="137"/>
      <c r="C500" s="138"/>
      <c r="D500" s="139"/>
      <c r="E500" s="139"/>
      <c r="F500" s="138"/>
      <c r="G500" s="138"/>
      <c r="H500" s="138"/>
      <c r="I500" s="138"/>
      <c r="J500" s="138"/>
      <c r="K500" s="138"/>
      <c r="L500" s="138"/>
      <c r="M500" s="138"/>
      <c r="N500" s="138"/>
      <c r="O500" s="139"/>
      <c r="P500" s="138"/>
      <c r="Q500" s="138"/>
      <c r="R500" s="138"/>
      <c r="S500" s="138"/>
      <c r="T500" s="138"/>
      <c r="U500" s="138"/>
      <c r="V500" s="138"/>
      <c r="W500" s="139"/>
      <c r="X500" s="142"/>
      <c r="Y500" s="140"/>
      <c r="Z500" s="138"/>
      <c r="AA500" s="138"/>
      <c r="AB500" s="138"/>
      <c r="AC500" s="138"/>
      <c r="AD500" s="138"/>
      <c r="AE500" s="138"/>
      <c r="AF500" s="138"/>
      <c r="AG500" s="138"/>
      <c r="AH500" s="138"/>
      <c r="AI500" s="138"/>
      <c r="AJ500" s="141"/>
      <c r="AK500" s="44"/>
      <c r="AL500" s="44"/>
    </row>
    <row r="501" spans="2:38" customFormat="1" x14ac:dyDescent="0.25">
      <c r="B501" s="137"/>
      <c r="C501" s="138"/>
      <c r="D501" s="139"/>
      <c r="E501" s="139"/>
      <c r="F501" s="138"/>
      <c r="G501" s="138"/>
      <c r="H501" s="138"/>
      <c r="I501" s="138"/>
      <c r="J501" s="138"/>
      <c r="K501" s="138"/>
      <c r="L501" s="138"/>
      <c r="M501" s="138"/>
      <c r="N501" s="138"/>
      <c r="O501" s="139"/>
      <c r="P501" s="138"/>
      <c r="Q501" s="138"/>
      <c r="R501" s="138"/>
      <c r="S501" s="138"/>
      <c r="T501" s="138"/>
      <c r="U501" s="138"/>
      <c r="V501" s="138"/>
      <c r="W501" s="139"/>
      <c r="X501" s="142"/>
      <c r="Y501" s="140"/>
      <c r="Z501" s="138"/>
      <c r="AA501" s="138"/>
      <c r="AB501" s="138"/>
      <c r="AC501" s="138"/>
      <c r="AD501" s="138"/>
      <c r="AE501" s="138"/>
      <c r="AF501" s="138"/>
      <c r="AG501" s="138"/>
      <c r="AH501" s="138"/>
      <c r="AI501" s="138"/>
      <c r="AJ501" s="141"/>
      <c r="AK501" s="44"/>
      <c r="AL501" s="44"/>
    </row>
    <row r="502" spans="2:38" customFormat="1" x14ac:dyDescent="0.25">
      <c r="B502" s="137"/>
      <c r="C502" s="138"/>
      <c r="D502" s="139"/>
      <c r="E502" s="139"/>
      <c r="F502" s="138"/>
      <c r="G502" s="138"/>
      <c r="H502" s="138"/>
      <c r="I502" s="138"/>
      <c r="J502" s="138"/>
      <c r="K502" s="138"/>
      <c r="L502" s="138"/>
      <c r="M502" s="138"/>
      <c r="N502" s="138"/>
      <c r="O502" s="139"/>
      <c r="P502" s="138"/>
      <c r="Q502" s="138"/>
      <c r="R502" s="138"/>
      <c r="S502" s="138"/>
      <c r="T502" s="138"/>
      <c r="U502" s="138"/>
      <c r="V502" s="138"/>
      <c r="W502" s="139"/>
      <c r="X502" s="142"/>
      <c r="Y502" s="140"/>
      <c r="Z502" s="138"/>
      <c r="AA502" s="138"/>
      <c r="AB502" s="138"/>
      <c r="AC502" s="138"/>
      <c r="AD502" s="138"/>
      <c r="AE502" s="138"/>
      <c r="AF502" s="138"/>
      <c r="AG502" s="138"/>
      <c r="AH502" s="138"/>
      <c r="AI502" s="138"/>
      <c r="AJ502" s="141"/>
      <c r="AK502" s="44"/>
      <c r="AL502" s="44"/>
    </row>
    <row r="503" spans="2:38" customFormat="1" x14ac:dyDescent="0.25">
      <c r="B503" s="137"/>
      <c r="C503" s="138"/>
      <c r="D503" s="139"/>
      <c r="E503" s="139"/>
      <c r="F503" s="138"/>
      <c r="G503" s="138"/>
      <c r="H503" s="138"/>
      <c r="I503" s="138"/>
      <c r="J503" s="138"/>
      <c r="K503" s="138"/>
      <c r="L503" s="138"/>
      <c r="M503" s="138"/>
      <c r="N503" s="138"/>
      <c r="O503" s="139"/>
      <c r="P503" s="138"/>
      <c r="Q503" s="138"/>
      <c r="R503" s="138"/>
      <c r="S503" s="138"/>
      <c r="T503" s="138"/>
      <c r="U503" s="138"/>
      <c r="V503" s="138"/>
      <c r="W503" s="139"/>
      <c r="X503" s="142"/>
      <c r="Y503" s="140"/>
      <c r="Z503" s="138"/>
      <c r="AA503" s="138"/>
      <c r="AB503" s="138"/>
      <c r="AC503" s="138"/>
      <c r="AD503" s="138"/>
      <c r="AE503" s="138"/>
      <c r="AF503" s="138"/>
      <c r="AG503" s="138"/>
      <c r="AH503" s="138"/>
      <c r="AI503" s="138"/>
      <c r="AJ503" s="141"/>
      <c r="AK503" s="44"/>
      <c r="AL503" s="44"/>
    </row>
    <row r="504" spans="2:38" customFormat="1" x14ac:dyDescent="0.25">
      <c r="B504" s="137"/>
      <c r="C504" s="138"/>
      <c r="D504" s="139"/>
      <c r="E504" s="139"/>
      <c r="F504" s="138"/>
      <c r="G504" s="138"/>
      <c r="H504" s="138"/>
      <c r="I504" s="138"/>
      <c r="J504" s="138"/>
      <c r="K504" s="138"/>
      <c r="L504" s="138"/>
      <c r="M504" s="138"/>
      <c r="N504" s="138"/>
      <c r="O504" s="139"/>
      <c r="P504" s="138"/>
      <c r="Q504" s="138"/>
      <c r="R504" s="138"/>
      <c r="S504" s="138"/>
      <c r="T504" s="138"/>
      <c r="U504" s="138"/>
      <c r="V504" s="138"/>
      <c r="W504" s="139"/>
      <c r="X504" s="142"/>
      <c r="Y504" s="140"/>
      <c r="Z504" s="138"/>
      <c r="AA504" s="138"/>
      <c r="AB504" s="138"/>
      <c r="AC504" s="138"/>
      <c r="AD504" s="138"/>
      <c r="AE504" s="138"/>
      <c r="AF504" s="138"/>
      <c r="AG504" s="138"/>
      <c r="AH504" s="138"/>
      <c r="AI504" s="138"/>
      <c r="AJ504" s="141"/>
      <c r="AK504" s="44"/>
      <c r="AL504" s="44"/>
    </row>
    <row r="505" spans="2:38" customFormat="1" x14ac:dyDescent="0.25">
      <c r="B505" s="137"/>
      <c r="C505" s="138"/>
      <c r="D505" s="139"/>
      <c r="E505" s="139"/>
      <c r="F505" s="138"/>
      <c r="G505" s="138"/>
      <c r="H505" s="138"/>
      <c r="I505" s="138"/>
      <c r="J505" s="138"/>
      <c r="K505" s="138"/>
      <c r="L505" s="138"/>
      <c r="M505" s="138"/>
      <c r="N505" s="138"/>
      <c r="O505" s="139"/>
      <c r="P505" s="138"/>
      <c r="Q505" s="138"/>
      <c r="R505" s="138"/>
      <c r="S505" s="138"/>
      <c r="T505" s="138"/>
      <c r="U505" s="138"/>
      <c r="V505" s="138"/>
      <c r="W505" s="139"/>
      <c r="X505" s="142"/>
      <c r="Y505" s="140"/>
      <c r="Z505" s="138"/>
      <c r="AA505" s="138"/>
      <c r="AB505" s="138"/>
      <c r="AC505" s="138"/>
      <c r="AD505" s="138"/>
      <c r="AE505" s="138"/>
      <c r="AF505" s="138"/>
      <c r="AG505" s="138"/>
      <c r="AH505" s="138"/>
      <c r="AI505" s="138"/>
      <c r="AJ505" s="141"/>
      <c r="AK505" s="44"/>
      <c r="AL505" s="44"/>
    </row>
    <row r="506" spans="2:38" customFormat="1" x14ac:dyDescent="0.25">
      <c r="B506" s="137"/>
      <c r="C506" s="138"/>
      <c r="D506" s="139"/>
      <c r="E506" s="139"/>
      <c r="F506" s="138"/>
      <c r="G506" s="138"/>
      <c r="H506" s="138"/>
      <c r="I506" s="138"/>
      <c r="J506" s="138"/>
      <c r="K506" s="138"/>
      <c r="L506" s="138"/>
      <c r="M506" s="138"/>
      <c r="N506" s="138"/>
      <c r="O506" s="139"/>
      <c r="P506" s="138"/>
      <c r="Q506" s="138"/>
      <c r="R506" s="138"/>
      <c r="S506" s="138"/>
      <c r="T506" s="138"/>
      <c r="U506" s="138"/>
      <c r="V506" s="138"/>
      <c r="W506" s="139"/>
      <c r="X506" s="142"/>
      <c r="Y506" s="140"/>
      <c r="Z506" s="138"/>
      <c r="AA506" s="138"/>
      <c r="AB506" s="138"/>
      <c r="AC506" s="138"/>
      <c r="AD506" s="138"/>
      <c r="AE506" s="138"/>
      <c r="AF506" s="138"/>
      <c r="AG506" s="138"/>
      <c r="AH506" s="138"/>
      <c r="AI506" s="138"/>
      <c r="AJ506" s="141"/>
      <c r="AK506" s="44"/>
      <c r="AL506" s="44"/>
    </row>
    <row r="507" spans="2:38" customFormat="1" x14ac:dyDescent="0.25">
      <c r="B507" s="137"/>
      <c r="C507" s="138"/>
      <c r="D507" s="139"/>
      <c r="E507" s="139"/>
      <c r="F507" s="138"/>
      <c r="G507" s="138"/>
      <c r="H507" s="138"/>
      <c r="I507" s="138"/>
      <c r="J507" s="138"/>
      <c r="K507" s="138"/>
      <c r="L507" s="138"/>
      <c r="M507" s="138"/>
      <c r="N507" s="138"/>
      <c r="O507" s="139"/>
      <c r="P507" s="138"/>
      <c r="Q507" s="138"/>
      <c r="R507" s="138"/>
      <c r="S507" s="138"/>
      <c r="T507" s="138"/>
      <c r="U507" s="138"/>
      <c r="V507" s="138"/>
      <c r="W507" s="139"/>
      <c r="X507" s="142"/>
      <c r="Y507" s="140"/>
      <c r="Z507" s="138"/>
      <c r="AA507" s="138"/>
      <c r="AB507" s="138"/>
      <c r="AC507" s="138"/>
      <c r="AD507" s="138"/>
      <c r="AE507" s="138"/>
      <c r="AF507" s="138"/>
      <c r="AG507" s="138"/>
      <c r="AH507" s="138"/>
      <c r="AI507" s="138"/>
      <c r="AJ507" s="141"/>
      <c r="AK507" s="44"/>
      <c r="AL507" s="44"/>
    </row>
    <row r="508" spans="2:38" customFormat="1" x14ac:dyDescent="0.25">
      <c r="B508" s="137"/>
      <c r="C508" s="138"/>
      <c r="D508" s="139"/>
      <c r="E508" s="139"/>
      <c r="F508" s="138"/>
      <c r="G508" s="138"/>
      <c r="H508" s="138"/>
      <c r="I508" s="138"/>
      <c r="J508" s="138"/>
      <c r="K508" s="138"/>
      <c r="L508" s="138"/>
      <c r="M508" s="138"/>
      <c r="N508" s="138"/>
      <c r="O508" s="139"/>
      <c r="P508" s="138"/>
      <c r="Q508" s="138"/>
      <c r="R508" s="138"/>
      <c r="S508" s="138"/>
      <c r="T508" s="138"/>
      <c r="U508" s="138"/>
      <c r="V508" s="138"/>
      <c r="W508" s="139"/>
      <c r="X508" s="142"/>
      <c r="Y508" s="140"/>
      <c r="Z508" s="138"/>
      <c r="AA508" s="138"/>
      <c r="AB508" s="138"/>
      <c r="AC508" s="138"/>
      <c r="AD508" s="138"/>
      <c r="AE508" s="138"/>
      <c r="AF508" s="138"/>
      <c r="AG508" s="138"/>
      <c r="AH508" s="138"/>
      <c r="AI508" s="138"/>
      <c r="AJ508" s="141"/>
      <c r="AK508" s="44"/>
      <c r="AL508" s="44"/>
    </row>
    <row r="509" spans="2:38" customFormat="1" x14ac:dyDescent="0.25">
      <c r="B509" s="137"/>
      <c r="C509" s="138"/>
      <c r="D509" s="139"/>
      <c r="E509" s="139"/>
      <c r="F509" s="138"/>
      <c r="G509" s="138"/>
      <c r="H509" s="138"/>
      <c r="I509" s="138"/>
      <c r="J509" s="138"/>
      <c r="K509" s="138"/>
      <c r="L509" s="138"/>
      <c r="M509" s="138"/>
      <c r="N509" s="138"/>
      <c r="O509" s="139"/>
      <c r="P509" s="138"/>
      <c r="Q509" s="138"/>
      <c r="R509" s="138"/>
      <c r="S509" s="138"/>
      <c r="T509" s="138"/>
      <c r="U509" s="138"/>
      <c r="V509" s="138"/>
      <c r="W509" s="139"/>
      <c r="X509" s="142"/>
      <c r="Y509" s="140"/>
      <c r="Z509" s="138"/>
      <c r="AA509" s="138"/>
      <c r="AB509" s="138"/>
      <c r="AC509" s="138"/>
      <c r="AD509" s="138"/>
      <c r="AE509" s="138"/>
      <c r="AF509" s="138"/>
      <c r="AG509" s="138"/>
      <c r="AH509" s="138"/>
      <c r="AI509" s="138"/>
      <c r="AJ509" s="141"/>
      <c r="AK509" s="44"/>
      <c r="AL509" s="44"/>
    </row>
    <row r="510" spans="2:38" customFormat="1" x14ac:dyDescent="0.25">
      <c r="B510" s="137"/>
      <c r="C510" s="138"/>
      <c r="D510" s="139"/>
      <c r="E510" s="139"/>
      <c r="F510" s="138"/>
      <c r="G510" s="138"/>
      <c r="H510" s="138"/>
      <c r="I510" s="138"/>
      <c r="J510" s="138"/>
      <c r="K510" s="138"/>
      <c r="L510" s="138"/>
      <c r="M510" s="138"/>
      <c r="N510" s="138"/>
      <c r="O510" s="139"/>
      <c r="P510" s="138"/>
      <c r="Q510" s="138"/>
      <c r="R510" s="138"/>
      <c r="S510" s="138"/>
      <c r="T510" s="138"/>
      <c r="U510" s="138"/>
      <c r="V510" s="138"/>
      <c r="W510" s="139"/>
      <c r="X510" s="142"/>
      <c r="Y510" s="140"/>
      <c r="Z510" s="138"/>
      <c r="AA510" s="138"/>
      <c r="AB510" s="138"/>
      <c r="AC510" s="138"/>
      <c r="AD510" s="138"/>
      <c r="AE510" s="138"/>
      <c r="AF510" s="138"/>
      <c r="AG510" s="138"/>
      <c r="AH510" s="138"/>
      <c r="AI510" s="138"/>
      <c r="AJ510" s="141"/>
      <c r="AK510" s="44"/>
      <c r="AL510" s="44"/>
    </row>
    <row r="511" spans="2:38" customFormat="1" x14ac:dyDescent="0.25">
      <c r="B511" s="137"/>
      <c r="C511" s="138"/>
      <c r="D511" s="139"/>
      <c r="E511" s="139"/>
      <c r="F511" s="138"/>
      <c r="G511" s="138"/>
      <c r="H511" s="138"/>
      <c r="I511" s="138"/>
      <c r="J511" s="138"/>
      <c r="K511" s="138"/>
      <c r="L511" s="138"/>
      <c r="M511" s="138"/>
      <c r="N511" s="138"/>
      <c r="O511" s="139"/>
      <c r="P511" s="138"/>
      <c r="Q511" s="138"/>
      <c r="R511" s="138"/>
      <c r="S511" s="138"/>
      <c r="T511" s="138"/>
      <c r="U511" s="138"/>
      <c r="V511" s="138"/>
      <c r="W511" s="139"/>
      <c r="X511" s="142"/>
      <c r="Y511" s="140"/>
      <c r="Z511" s="138"/>
      <c r="AA511" s="138"/>
      <c r="AB511" s="138"/>
      <c r="AC511" s="138"/>
      <c r="AD511" s="138"/>
      <c r="AE511" s="138"/>
      <c r="AF511" s="138"/>
      <c r="AG511" s="138"/>
      <c r="AH511" s="138"/>
      <c r="AI511" s="138"/>
      <c r="AJ511" s="141"/>
      <c r="AK511" s="44"/>
      <c r="AL511" s="44"/>
    </row>
    <row r="512" spans="2:38" customFormat="1" x14ac:dyDescent="0.25">
      <c r="B512" s="137"/>
      <c r="C512" s="138"/>
      <c r="D512" s="139"/>
      <c r="E512" s="139"/>
      <c r="F512" s="138"/>
      <c r="G512" s="138"/>
      <c r="H512" s="138"/>
      <c r="I512" s="138"/>
      <c r="J512" s="138"/>
      <c r="K512" s="138"/>
      <c r="L512" s="138"/>
      <c r="M512" s="138"/>
      <c r="N512" s="138"/>
      <c r="O512" s="139"/>
      <c r="P512" s="138"/>
      <c r="Q512" s="138"/>
      <c r="R512" s="138"/>
      <c r="S512" s="138"/>
      <c r="T512" s="138"/>
      <c r="U512" s="138"/>
      <c r="V512" s="138"/>
      <c r="W512" s="139"/>
      <c r="X512" s="142"/>
      <c r="Y512" s="140"/>
      <c r="Z512" s="138"/>
      <c r="AA512" s="138"/>
      <c r="AB512" s="138"/>
      <c r="AC512" s="138"/>
      <c r="AD512" s="138"/>
      <c r="AE512" s="138"/>
      <c r="AF512" s="138"/>
      <c r="AG512" s="138"/>
      <c r="AH512" s="138"/>
      <c r="AI512" s="138"/>
      <c r="AJ512" s="141"/>
      <c r="AK512" s="44"/>
      <c r="AL512" s="44"/>
    </row>
    <row r="513" spans="2:38" customFormat="1" x14ac:dyDescent="0.25">
      <c r="B513" s="137"/>
      <c r="C513" s="138"/>
      <c r="D513" s="139"/>
      <c r="E513" s="139"/>
      <c r="F513" s="138"/>
      <c r="G513" s="138"/>
      <c r="H513" s="138"/>
      <c r="I513" s="138"/>
      <c r="J513" s="138"/>
      <c r="K513" s="138"/>
      <c r="L513" s="138"/>
      <c r="M513" s="138"/>
      <c r="N513" s="138"/>
      <c r="O513" s="139"/>
      <c r="P513" s="138"/>
      <c r="Q513" s="138"/>
      <c r="R513" s="138"/>
      <c r="S513" s="138"/>
      <c r="T513" s="138"/>
      <c r="U513" s="138"/>
      <c r="V513" s="138"/>
      <c r="W513" s="139"/>
      <c r="X513" s="142"/>
      <c r="Y513" s="140"/>
      <c r="Z513" s="138"/>
      <c r="AA513" s="138"/>
      <c r="AB513" s="138"/>
      <c r="AC513" s="138"/>
      <c r="AD513" s="138"/>
      <c r="AE513" s="138"/>
      <c r="AF513" s="138"/>
      <c r="AG513" s="138"/>
      <c r="AH513" s="138"/>
      <c r="AI513" s="138"/>
      <c r="AJ513" s="141"/>
      <c r="AK513" s="44"/>
      <c r="AL513" s="44"/>
    </row>
    <row r="514" spans="2:38" customFormat="1" x14ac:dyDescent="0.25">
      <c r="B514" s="137"/>
      <c r="C514" s="138"/>
      <c r="D514" s="139"/>
      <c r="E514" s="139"/>
      <c r="F514" s="138"/>
      <c r="G514" s="138"/>
      <c r="H514" s="138"/>
      <c r="I514" s="138"/>
      <c r="J514" s="138"/>
      <c r="K514" s="138"/>
      <c r="L514" s="138"/>
      <c r="M514" s="138"/>
      <c r="N514" s="138"/>
      <c r="O514" s="139"/>
      <c r="P514" s="138"/>
      <c r="Q514" s="138"/>
      <c r="R514" s="138"/>
      <c r="S514" s="138"/>
      <c r="T514" s="138"/>
      <c r="U514" s="138"/>
      <c r="V514" s="138"/>
      <c r="W514" s="139"/>
      <c r="X514" s="142"/>
      <c r="Y514" s="140"/>
      <c r="Z514" s="138"/>
      <c r="AA514" s="138"/>
      <c r="AB514" s="138"/>
      <c r="AC514" s="138"/>
      <c r="AD514" s="138"/>
      <c r="AE514" s="138"/>
      <c r="AF514" s="138"/>
      <c r="AG514" s="138"/>
      <c r="AH514" s="138"/>
      <c r="AI514" s="138"/>
      <c r="AJ514" s="141"/>
      <c r="AK514" s="44"/>
      <c r="AL514" s="44"/>
    </row>
    <row r="515" spans="2:38" customFormat="1" x14ac:dyDescent="0.25">
      <c r="B515" s="137"/>
      <c r="C515" s="138"/>
      <c r="D515" s="139"/>
      <c r="E515" s="139"/>
      <c r="F515" s="138"/>
      <c r="G515" s="138"/>
      <c r="H515" s="138"/>
      <c r="I515" s="138"/>
      <c r="J515" s="138"/>
      <c r="K515" s="138"/>
      <c r="L515" s="138"/>
      <c r="M515" s="138"/>
      <c r="N515" s="138"/>
      <c r="O515" s="139"/>
      <c r="P515" s="138"/>
      <c r="Q515" s="138"/>
      <c r="R515" s="138"/>
      <c r="S515" s="138"/>
      <c r="T515" s="138"/>
      <c r="U515" s="138"/>
      <c r="V515" s="138"/>
      <c r="W515" s="139"/>
      <c r="X515" s="142"/>
      <c r="Y515" s="140"/>
      <c r="Z515" s="138"/>
      <c r="AA515" s="138"/>
      <c r="AB515" s="138"/>
      <c r="AC515" s="138"/>
      <c r="AD515" s="138"/>
      <c r="AE515" s="138"/>
      <c r="AF515" s="138"/>
      <c r="AG515" s="138"/>
      <c r="AH515" s="138"/>
      <c r="AI515" s="138"/>
      <c r="AJ515" s="141"/>
      <c r="AK515" s="44"/>
      <c r="AL515" s="44"/>
    </row>
    <row r="516" spans="2:38" customFormat="1" x14ac:dyDescent="0.25">
      <c r="B516" s="137"/>
      <c r="C516" s="138"/>
      <c r="D516" s="139"/>
      <c r="E516" s="139"/>
      <c r="F516" s="138"/>
      <c r="G516" s="138"/>
      <c r="H516" s="138"/>
      <c r="I516" s="138"/>
      <c r="J516" s="138"/>
      <c r="K516" s="138"/>
      <c r="L516" s="138"/>
      <c r="M516" s="138"/>
      <c r="N516" s="138"/>
      <c r="O516" s="139"/>
      <c r="P516" s="138"/>
      <c r="Q516" s="138"/>
      <c r="R516" s="138"/>
      <c r="S516" s="138"/>
      <c r="T516" s="138"/>
      <c r="U516" s="138"/>
      <c r="V516" s="138"/>
      <c r="W516" s="139"/>
      <c r="X516" s="142"/>
      <c r="Y516" s="140"/>
      <c r="Z516" s="138"/>
      <c r="AA516" s="138"/>
      <c r="AB516" s="138"/>
      <c r="AC516" s="138"/>
      <c r="AD516" s="138"/>
      <c r="AE516" s="138"/>
      <c r="AF516" s="138"/>
      <c r="AG516" s="138"/>
      <c r="AH516" s="138"/>
      <c r="AI516" s="138"/>
      <c r="AJ516" s="141"/>
      <c r="AK516" s="44"/>
      <c r="AL516" s="44"/>
    </row>
    <row r="517" spans="2:38" customFormat="1" x14ac:dyDescent="0.25">
      <c r="B517" s="137"/>
      <c r="C517" s="138"/>
      <c r="D517" s="139"/>
      <c r="E517" s="139"/>
      <c r="F517" s="138"/>
      <c r="G517" s="138"/>
      <c r="H517" s="138"/>
      <c r="I517" s="138"/>
      <c r="J517" s="138"/>
      <c r="K517" s="138"/>
      <c r="L517" s="138"/>
      <c r="M517" s="138"/>
      <c r="N517" s="138"/>
      <c r="O517" s="139"/>
      <c r="P517" s="138"/>
      <c r="Q517" s="138"/>
      <c r="R517" s="138"/>
      <c r="S517" s="138"/>
      <c r="T517" s="138"/>
      <c r="U517" s="138"/>
      <c r="V517" s="138"/>
      <c r="W517" s="139"/>
      <c r="X517" s="142"/>
      <c r="Y517" s="140"/>
      <c r="Z517" s="138"/>
      <c r="AA517" s="138"/>
      <c r="AB517" s="138"/>
      <c r="AC517" s="138"/>
      <c r="AD517" s="138"/>
      <c r="AE517" s="138"/>
      <c r="AF517" s="138"/>
      <c r="AG517" s="138"/>
      <c r="AH517" s="138"/>
      <c r="AI517" s="138"/>
      <c r="AJ517" s="141"/>
      <c r="AK517" s="44"/>
      <c r="AL517" s="44"/>
    </row>
    <row r="518" spans="2:38" customFormat="1" x14ac:dyDescent="0.25">
      <c r="B518" s="137"/>
      <c r="C518" s="138"/>
      <c r="D518" s="139"/>
      <c r="E518" s="139"/>
      <c r="F518" s="138"/>
      <c r="G518" s="138"/>
      <c r="H518" s="138"/>
      <c r="I518" s="138"/>
      <c r="J518" s="138"/>
      <c r="K518" s="138"/>
      <c r="L518" s="138"/>
      <c r="M518" s="138"/>
      <c r="N518" s="138"/>
      <c r="O518" s="139"/>
      <c r="P518" s="138"/>
      <c r="Q518" s="138"/>
      <c r="R518" s="138"/>
      <c r="S518" s="138"/>
      <c r="T518" s="138"/>
      <c r="U518" s="138"/>
      <c r="V518" s="138"/>
      <c r="W518" s="139"/>
      <c r="X518" s="142"/>
      <c r="Y518" s="140"/>
      <c r="Z518" s="138"/>
      <c r="AA518" s="138"/>
      <c r="AB518" s="138"/>
      <c r="AC518" s="138"/>
      <c r="AD518" s="138"/>
      <c r="AE518" s="138"/>
      <c r="AF518" s="138"/>
      <c r="AG518" s="138"/>
      <c r="AH518" s="138"/>
      <c r="AI518" s="138"/>
      <c r="AJ518" s="141"/>
      <c r="AK518" s="44"/>
      <c r="AL518" s="44"/>
    </row>
    <row r="519" spans="2:38" customFormat="1" x14ac:dyDescent="0.25">
      <c r="B519" s="137"/>
      <c r="C519" s="138"/>
      <c r="D519" s="139"/>
      <c r="E519" s="139"/>
      <c r="F519" s="138"/>
      <c r="G519" s="138"/>
      <c r="H519" s="138"/>
      <c r="I519" s="138"/>
      <c r="J519" s="138"/>
      <c r="K519" s="138"/>
      <c r="L519" s="138"/>
      <c r="M519" s="138"/>
      <c r="N519" s="138"/>
      <c r="O519" s="139"/>
      <c r="P519" s="138"/>
      <c r="Q519" s="138"/>
      <c r="R519" s="138"/>
      <c r="S519" s="138"/>
      <c r="T519" s="138"/>
      <c r="U519" s="138"/>
      <c r="V519" s="138"/>
      <c r="W519" s="139"/>
      <c r="X519" s="142"/>
      <c r="Y519" s="140"/>
      <c r="Z519" s="138"/>
      <c r="AA519" s="138"/>
      <c r="AB519" s="138"/>
      <c r="AC519" s="138"/>
      <c r="AD519" s="138"/>
      <c r="AE519" s="138"/>
      <c r="AF519" s="138"/>
      <c r="AG519" s="138"/>
      <c r="AH519" s="138"/>
      <c r="AI519" s="138"/>
      <c r="AJ519" s="141"/>
      <c r="AK519" s="44"/>
      <c r="AL519" s="44"/>
    </row>
    <row r="520" spans="2:38" customFormat="1" x14ac:dyDescent="0.25">
      <c r="B520" s="137"/>
      <c r="C520" s="138"/>
      <c r="D520" s="139"/>
      <c r="E520" s="139"/>
      <c r="F520" s="138"/>
      <c r="G520" s="138"/>
      <c r="H520" s="138"/>
      <c r="I520" s="138"/>
      <c r="J520" s="138"/>
      <c r="K520" s="138"/>
      <c r="L520" s="138"/>
      <c r="M520" s="138"/>
      <c r="N520" s="138"/>
      <c r="O520" s="139"/>
      <c r="P520" s="138"/>
      <c r="Q520" s="138"/>
      <c r="R520" s="138"/>
      <c r="S520" s="138"/>
      <c r="T520" s="138"/>
      <c r="U520" s="138"/>
      <c r="V520" s="138"/>
      <c r="W520" s="139"/>
      <c r="X520" s="142"/>
      <c r="Y520" s="140"/>
      <c r="Z520" s="138"/>
      <c r="AA520" s="138"/>
      <c r="AB520" s="138"/>
      <c r="AC520" s="138"/>
      <c r="AD520" s="138"/>
      <c r="AE520" s="138"/>
      <c r="AF520" s="138"/>
      <c r="AG520" s="138"/>
      <c r="AH520" s="138"/>
      <c r="AI520" s="138"/>
      <c r="AJ520" s="141"/>
      <c r="AK520" s="44"/>
      <c r="AL520" s="44"/>
    </row>
    <row r="521" spans="2:38" customFormat="1" x14ac:dyDescent="0.25">
      <c r="B521" s="137"/>
      <c r="C521" s="138"/>
      <c r="D521" s="139"/>
      <c r="E521" s="139"/>
      <c r="F521" s="138"/>
      <c r="G521" s="138"/>
      <c r="H521" s="138"/>
      <c r="I521" s="138"/>
      <c r="J521" s="138"/>
      <c r="K521" s="138"/>
      <c r="L521" s="138"/>
      <c r="M521" s="138"/>
      <c r="N521" s="138"/>
      <c r="O521" s="139"/>
      <c r="P521" s="138"/>
      <c r="Q521" s="138"/>
      <c r="R521" s="138"/>
      <c r="S521" s="138"/>
      <c r="T521" s="138"/>
      <c r="U521" s="138"/>
      <c r="V521" s="138"/>
      <c r="W521" s="139"/>
      <c r="X521" s="142"/>
      <c r="Y521" s="140"/>
      <c r="Z521" s="138"/>
      <c r="AA521" s="138"/>
      <c r="AB521" s="138"/>
      <c r="AC521" s="138"/>
      <c r="AD521" s="138"/>
      <c r="AE521" s="138"/>
      <c r="AF521" s="138"/>
      <c r="AG521" s="138"/>
      <c r="AH521" s="138"/>
      <c r="AI521" s="138"/>
      <c r="AJ521" s="141"/>
      <c r="AK521" s="44"/>
      <c r="AL521" s="44"/>
    </row>
    <row r="522" spans="2:38" customFormat="1" x14ac:dyDescent="0.25">
      <c r="B522" s="137"/>
      <c r="C522" s="138"/>
      <c r="D522" s="139"/>
      <c r="E522" s="139"/>
      <c r="F522" s="138"/>
      <c r="G522" s="138"/>
      <c r="H522" s="138"/>
      <c r="I522" s="138"/>
      <c r="J522" s="138"/>
      <c r="K522" s="138"/>
      <c r="L522" s="138"/>
      <c r="M522" s="138"/>
      <c r="N522" s="138"/>
      <c r="O522" s="139"/>
      <c r="P522" s="138"/>
      <c r="Q522" s="138"/>
      <c r="R522" s="138"/>
      <c r="S522" s="138"/>
      <c r="T522" s="138"/>
      <c r="U522" s="138"/>
      <c r="V522" s="138"/>
      <c r="W522" s="139"/>
      <c r="X522" s="142"/>
      <c r="Y522" s="140"/>
      <c r="Z522" s="138"/>
      <c r="AA522" s="138"/>
      <c r="AB522" s="138"/>
      <c r="AC522" s="138"/>
      <c r="AD522" s="138"/>
      <c r="AE522" s="138"/>
      <c r="AF522" s="138"/>
      <c r="AG522" s="138"/>
      <c r="AH522" s="138"/>
      <c r="AI522" s="138"/>
      <c r="AJ522" s="141"/>
      <c r="AK522" s="44"/>
      <c r="AL522" s="44"/>
    </row>
    <row r="523" spans="2:38" customFormat="1" x14ac:dyDescent="0.25">
      <c r="B523" s="137"/>
      <c r="C523" s="138"/>
      <c r="D523" s="139"/>
      <c r="E523" s="139"/>
      <c r="F523" s="138"/>
      <c r="G523" s="138"/>
      <c r="H523" s="138"/>
      <c r="I523" s="138"/>
      <c r="J523" s="138"/>
      <c r="K523" s="138"/>
      <c r="L523" s="138"/>
      <c r="M523" s="138"/>
      <c r="N523" s="138"/>
      <c r="O523" s="139"/>
      <c r="P523" s="138"/>
      <c r="Q523" s="138"/>
      <c r="R523" s="138"/>
      <c r="S523" s="138"/>
      <c r="T523" s="138"/>
      <c r="U523" s="138"/>
      <c r="V523" s="138"/>
      <c r="W523" s="139"/>
      <c r="X523" s="142"/>
      <c r="Y523" s="140"/>
      <c r="Z523" s="138"/>
      <c r="AA523" s="138"/>
      <c r="AB523" s="138"/>
      <c r="AC523" s="138"/>
      <c r="AD523" s="138"/>
      <c r="AE523" s="138"/>
      <c r="AF523" s="138"/>
      <c r="AG523" s="138"/>
      <c r="AH523" s="138"/>
      <c r="AI523" s="138"/>
      <c r="AJ523" s="141"/>
      <c r="AK523" s="44"/>
      <c r="AL523" s="44"/>
    </row>
    <row r="524" spans="2:38" customFormat="1" x14ac:dyDescent="0.25">
      <c r="B524" s="137"/>
      <c r="C524" s="138"/>
      <c r="D524" s="139"/>
      <c r="E524" s="139"/>
      <c r="F524" s="138"/>
      <c r="G524" s="138"/>
      <c r="H524" s="138"/>
      <c r="I524" s="138"/>
      <c r="J524" s="138"/>
      <c r="K524" s="138"/>
      <c r="L524" s="138"/>
      <c r="M524" s="138"/>
      <c r="N524" s="138"/>
      <c r="O524" s="139"/>
      <c r="P524" s="138"/>
      <c r="Q524" s="138"/>
      <c r="R524" s="138"/>
      <c r="S524" s="138"/>
      <c r="T524" s="138"/>
      <c r="U524" s="138"/>
      <c r="V524" s="138"/>
      <c r="W524" s="139"/>
      <c r="X524" s="142"/>
      <c r="Y524" s="140"/>
      <c r="Z524" s="138"/>
      <c r="AA524" s="138"/>
      <c r="AB524" s="138"/>
      <c r="AC524" s="138"/>
      <c r="AD524" s="138"/>
      <c r="AE524" s="138"/>
      <c r="AF524" s="138"/>
      <c r="AG524" s="138"/>
      <c r="AH524" s="138"/>
      <c r="AI524" s="138"/>
      <c r="AJ524" s="141"/>
      <c r="AK524" s="44"/>
      <c r="AL524" s="44"/>
    </row>
    <row r="525" spans="2:38" customFormat="1" x14ac:dyDescent="0.25">
      <c r="B525" s="137"/>
      <c r="C525" s="138"/>
      <c r="D525" s="139"/>
      <c r="E525" s="139"/>
      <c r="F525" s="138"/>
      <c r="G525" s="138"/>
      <c r="H525" s="138"/>
      <c r="I525" s="138"/>
      <c r="J525" s="138"/>
      <c r="K525" s="138"/>
      <c r="L525" s="138"/>
      <c r="M525" s="138"/>
      <c r="N525" s="138"/>
      <c r="O525" s="139"/>
      <c r="P525" s="138"/>
      <c r="Q525" s="138"/>
      <c r="R525" s="138"/>
      <c r="S525" s="138"/>
      <c r="T525" s="138"/>
      <c r="U525" s="138"/>
      <c r="V525" s="138"/>
      <c r="W525" s="139"/>
      <c r="X525" s="142"/>
      <c r="Y525" s="140"/>
      <c r="Z525" s="138"/>
      <c r="AA525" s="138"/>
      <c r="AB525" s="138"/>
      <c r="AC525" s="138"/>
      <c r="AD525" s="138"/>
      <c r="AE525" s="138"/>
      <c r="AF525" s="138"/>
      <c r="AG525" s="138"/>
      <c r="AH525" s="138"/>
      <c r="AI525" s="138"/>
      <c r="AJ525" s="141"/>
      <c r="AK525" s="44"/>
      <c r="AL525" s="44"/>
    </row>
    <row r="526" spans="2:38" customFormat="1" x14ac:dyDescent="0.25">
      <c r="B526" s="137"/>
      <c r="C526" s="138"/>
      <c r="D526" s="139"/>
      <c r="E526" s="139"/>
      <c r="F526" s="138"/>
      <c r="G526" s="138"/>
      <c r="H526" s="138"/>
      <c r="I526" s="138"/>
      <c r="J526" s="138"/>
      <c r="K526" s="138"/>
      <c r="L526" s="138"/>
      <c r="M526" s="138"/>
      <c r="N526" s="138"/>
      <c r="O526" s="139"/>
      <c r="P526" s="138"/>
      <c r="Q526" s="138"/>
      <c r="R526" s="138"/>
      <c r="S526" s="138"/>
      <c r="T526" s="138"/>
      <c r="U526" s="138"/>
      <c r="V526" s="138"/>
      <c r="W526" s="139"/>
      <c r="X526" s="142"/>
      <c r="Y526" s="140"/>
      <c r="Z526" s="138"/>
      <c r="AA526" s="138"/>
      <c r="AB526" s="138"/>
      <c r="AC526" s="138"/>
      <c r="AD526" s="138"/>
      <c r="AE526" s="138"/>
      <c r="AF526" s="138"/>
      <c r="AG526" s="138"/>
      <c r="AH526" s="138"/>
      <c r="AI526" s="138"/>
      <c r="AJ526" s="141"/>
      <c r="AK526" s="44"/>
      <c r="AL526" s="44"/>
    </row>
    <row r="527" spans="2:38" customFormat="1" x14ac:dyDescent="0.25">
      <c r="B527" s="137"/>
      <c r="C527" s="138"/>
      <c r="D527" s="139"/>
      <c r="E527" s="139"/>
      <c r="F527" s="138"/>
      <c r="G527" s="138"/>
      <c r="H527" s="138"/>
      <c r="I527" s="138"/>
      <c r="J527" s="138"/>
      <c r="K527" s="138"/>
      <c r="L527" s="138"/>
      <c r="M527" s="138"/>
      <c r="N527" s="138"/>
      <c r="O527" s="139"/>
      <c r="P527" s="138"/>
      <c r="Q527" s="138"/>
      <c r="R527" s="138"/>
      <c r="S527" s="138"/>
      <c r="T527" s="138"/>
      <c r="U527" s="138"/>
      <c r="V527" s="138"/>
      <c r="W527" s="139"/>
      <c r="X527" s="142"/>
      <c r="Y527" s="140"/>
      <c r="Z527" s="138"/>
      <c r="AA527" s="138"/>
      <c r="AB527" s="138"/>
      <c r="AC527" s="138"/>
      <c r="AD527" s="138"/>
      <c r="AE527" s="138"/>
      <c r="AF527" s="138"/>
      <c r="AG527" s="138"/>
      <c r="AH527" s="138"/>
      <c r="AI527" s="138"/>
      <c r="AJ527" s="141"/>
      <c r="AK527" s="44"/>
      <c r="AL527" s="44"/>
    </row>
    <row r="528" spans="2:38" customFormat="1" x14ac:dyDescent="0.25">
      <c r="B528" s="137"/>
      <c r="C528" s="138"/>
      <c r="D528" s="139"/>
      <c r="E528" s="139"/>
      <c r="F528" s="138"/>
      <c r="G528" s="138"/>
      <c r="H528" s="138"/>
      <c r="I528" s="138"/>
      <c r="J528" s="138"/>
      <c r="K528" s="138"/>
      <c r="L528" s="138"/>
      <c r="M528" s="138"/>
      <c r="N528" s="138"/>
      <c r="O528" s="139"/>
      <c r="P528" s="138"/>
      <c r="Q528" s="138"/>
      <c r="R528" s="138"/>
      <c r="S528" s="138"/>
      <c r="T528" s="138"/>
      <c r="U528" s="138"/>
      <c r="V528" s="138"/>
      <c r="W528" s="139"/>
      <c r="X528" s="142"/>
      <c r="Y528" s="140"/>
      <c r="Z528" s="138"/>
      <c r="AA528" s="138"/>
      <c r="AB528" s="138"/>
      <c r="AC528" s="138"/>
      <c r="AD528" s="138"/>
      <c r="AE528" s="138"/>
      <c r="AF528" s="138"/>
      <c r="AG528" s="138"/>
      <c r="AH528" s="138"/>
      <c r="AI528" s="138"/>
      <c r="AJ528" s="141"/>
      <c r="AK528" s="44"/>
      <c r="AL528" s="44"/>
    </row>
    <row r="529" spans="2:38" customFormat="1" x14ac:dyDescent="0.25">
      <c r="B529" s="137"/>
      <c r="C529" s="138"/>
      <c r="D529" s="139"/>
      <c r="E529" s="139"/>
      <c r="F529" s="138"/>
      <c r="G529" s="138"/>
      <c r="H529" s="138"/>
      <c r="I529" s="138"/>
      <c r="J529" s="138"/>
      <c r="K529" s="138"/>
      <c r="L529" s="138"/>
      <c r="M529" s="138"/>
      <c r="N529" s="138"/>
      <c r="O529" s="139"/>
      <c r="P529" s="138"/>
      <c r="Q529" s="138"/>
      <c r="R529" s="138"/>
      <c r="S529" s="138"/>
      <c r="T529" s="138"/>
      <c r="U529" s="138"/>
      <c r="V529" s="138"/>
      <c r="W529" s="139"/>
      <c r="X529" s="142"/>
      <c r="Y529" s="140"/>
      <c r="Z529" s="138"/>
      <c r="AA529" s="138"/>
      <c r="AB529" s="138"/>
      <c r="AC529" s="138"/>
      <c r="AD529" s="138"/>
      <c r="AE529" s="138"/>
      <c r="AF529" s="138"/>
      <c r="AG529" s="138"/>
      <c r="AH529" s="138"/>
      <c r="AI529" s="138"/>
      <c r="AJ529" s="141"/>
      <c r="AK529" s="44"/>
      <c r="AL529" s="44"/>
    </row>
    <row r="530" spans="2:38" customFormat="1" x14ac:dyDescent="0.25">
      <c r="B530" s="137"/>
      <c r="C530" s="138"/>
      <c r="D530" s="139"/>
      <c r="E530" s="139"/>
      <c r="F530" s="138"/>
      <c r="G530" s="138"/>
      <c r="H530" s="138"/>
      <c r="I530" s="138"/>
      <c r="J530" s="138"/>
      <c r="K530" s="138"/>
      <c r="L530" s="138"/>
      <c r="M530" s="138"/>
      <c r="N530" s="138"/>
      <c r="O530" s="139"/>
      <c r="P530" s="138"/>
      <c r="Q530" s="138"/>
      <c r="R530" s="138"/>
      <c r="S530" s="138"/>
      <c r="T530" s="138"/>
      <c r="U530" s="138"/>
      <c r="V530" s="138"/>
      <c r="W530" s="139"/>
      <c r="X530" s="142"/>
      <c r="Y530" s="140"/>
      <c r="Z530" s="138"/>
      <c r="AA530" s="138"/>
      <c r="AB530" s="138"/>
      <c r="AC530" s="138"/>
      <c r="AD530" s="138"/>
      <c r="AE530" s="138"/>
      <c r="AF530" s="138"/>
      <c r="AG530" s="138"/>
      <c r="AH530" s="138"/>
      <c r="AI530" s="138"/>
      <c r="AJ530" s="141"/>
      <c r="AK530" s="44"/>
      <c r="AL530" s="44"/>
    </row>
    <row r="531" spans="2:38" customFormat="1" x14ac:dyDescent="0.25">
      <c r="B531" s="137"/>
      <c r="C531" s="138"/>
      <c r="D531" s="139"/>
      <c r="E531" s="139"/>
      <c r="F531" s="138"/>
      <c r="G531" s="138"/>
      <c r="H531" s="138"/>
      <c r="I531" s="138"/>
      <c r="J531" s="138"/>
      <c r="K531" s="138"/>
      <c r="L531" s="138"/>
      <c r="M531" s="138"/>
      <c r="N531" s="138"/>
      <c r="O531" s="139"/>
      <c r="P531" s="138"/>
      <c r="Q531" s="138"/>
      <c r="R531" s="138"/>
      <c r="S531" s="138"/>
      <c r="T531" s="138"/>
      <c r="U531" s="138"/>
      <c r="V531" s="138"/>
      <c r="W531" s="139"/>
      <c r="X531" s="142"/>
      <c r="Y531" s="140"/>
      <c r="Z531" s="138"/>
      <c r="AA531" s="138"/>
      <c r="AB531" s="138"/>
      <c r="AC531" s="138"/>
      <c r="AD531" s="138"/>
      <c r="AE531" s="138"/>
      <c r="AF531" s="138"/>
      <c r="AG531" s="138"/>
      <c r="AH531" s="138"/>
      <c r="AI531" s="138"/>
      <c r="AJ531" s="141"/>
      <c r="AK531" s="44"/>
      <c r="AL531" s="44"/>
    </row>
    <row r="532" spans="2:38" customFormat="1" x14ac:dyDescent="0.25">
      <c r="B532" s="137"/>
      <c r="C532" s="138"/>
      <c r="D532" s="139"/>
      <c r="E532" s="139"/>
      <c r="F532" s="138"/>
      <c r="G532" s="138"/>
      <c r="H532" s="138"/>
      <c r="I532" s="138"/>
      <c r="J532" s="138"/>
      <c r="K532" s="138"/>
      <c r="L532" s="138"/>
      <c r="M532" s="138"/>
      <c r="N532" s="138"/>
      <c r="O532" s="139"/>
      <c r="P532" s="138"/>
      <c r="Q532" s="138"/>
      <c r="R532" s="138"/>
      <c r="S532" s="138"/>
      <c r="T532" s="138"/>
      <c r="U532" s="138"/>
      <c r="V532" s="138"/>
      <c r="W532" s="139"/>
      <c r="X532" s="142"/>
      <c r="Y532" s="140"/>
      <c r="Z532" s="138"/>
      <c r="AA532" s="138"/>
      <c r="AB532" s="138"/>
      <c r="AC532" s="138"/>
      <c r="AD532" s="138"/>
      <c r="AE532" s="138"/>
      <c r="AF532" s="138"/>
      <c r="AG532" s="138"/>
      <c r="AH532" s="138"/>
      <c r="AI532" s="138"/>
      <c r="AJ532" s="141"/>
      <c r="AK532" s="44"/>
      <c r="AL532" s="44"/>
    </row>
    <row r="533" spans="2:38" customFormat="1" x14ac:dyDescent="0.25">
      <c r="B533" s="137"/>
      <c r="C533" s="138"/>
      <c r="D533" s="139"/>
      <c r="E533" s="139"/>
      <c r="F533" s="138"/>
      <c r="G533" s="138"/>
      <c r="H533" s="138"/>
      <c r="I533" s="138"/>
      <c r="J533" s="138"/>
      <c r="K533" s="138"/>
      <c r="L533" s="138"/>
      <c r="M533" s="138"/>
      <c r="N533" s="138"/>
      <c r="O533" s="139"/>
      <c r="P533" s="138"/>
      <c r="Q533" s="138"/>
      <c r="R533" s="138"/>
      <c r="S533" s="138"/>
      <c r="T533" s="138"/>
      <c r="U533" s="138"/>
      <c r="V533" s="138"/>
      <c r="W533" s="139"/>
      <c r="X533" s="142"/>
      <c r="Y533" s="140"/>
      <c r="Z533" s="138"/>
      <c r="AA533" s="138"/>
      <c r="AB533" s="138"/>
      <c r="AC533" s="138"/>
      <c r="AD533" s="138"/>
      <c r="AE533" s="138"/>
      <c r="AF533" s="138"/>
      <c r="AG533" s="138"/>
      <c r="AH533" s="138"/>
      <c r="AI533" s="138"/>
      <c r="AJ533" s="141"/>
      <c r="AK533" s="44"/>
      <c r="AL533" s="44"/>
    </row>
    <row r="534" spans="2:38" customFormat="1" x14ac:dyDescent="0.25">
      <c r="B534" s="137"/>
      <c r="C534" s="138"/>
      <c r="D534" s="139"/>
      <c r="E534" s="139"/>
      <c r="F534" s="138"/>
      <c r="G534" s="138"/>
      <c r="H534" s="138"/>
      <c r="I534" s="138"/>
      <c r="J534" s="138"/>
      <c r="K534" s="138"/>
      <c r="L534" s="138"/>
      <c r="M534" s="138"/>
      <c r="N534" s="138"/>
      <c r="O534" s="139"/>
      <c r="P534" s="138"/>
      <c r="Q534" s="138"/>
      <c r="R534" s="138"/>
      <c r="S534" s="138"/>
      <c r="T534" s="138"/>
      <c r="U534" s="138"/>
      <c r="V534" s="138"/>
      <c r="W534" s="139"/>
      <c r="X534" s="142"/>
      <c r="Y534" s="140"/>
      <c r="Z534" s="138"/>
      <c r="AA534" s="138"/>
      <c r="AB534" s="138"/>
      <c r="AC534" s="138"/>
      <c r="AD534" s="138"/>
      <c r="AE534" s="138"/>
      <c r="AF534" s="138"/>
      <c r="AG534" s="138"/>
      <c r="AH534" s="138"/>
      <c r="AI534" s="138"/>
      <c r="AJ534" s="141"/>
      <c r="AK534" s="44"/>
      <c r="AL534" s="44"/>
    </row>
    <row r="535" spans="2:38" customFormat="1" x14ac:dyDescent="0.25">
      <c r="B535" s="137"/>
      <c r="C535" s="138"/>
      <c r="D535" s="139"/>
      <c r="E535" s="139"/>
      <c r="F535" s="138"/>
      <c r="G535" s="138"/>
      <c r="H535" s="138"/>
      <c r="I535" s="138"/>
      <c r="J535" s="138"/>
      <c r="K535" s="138"/>
      <c r="L535" s="138"/>
      <c r="M535" s="138"/>
      <c r="N535" s="138"/>
      <c r="O535" s="139"/>
      <c r="P535" s="138"/>
      <c r="Q535" s="138"/>
      <c r="R535" s="138"/>
      <c r="S535" s="138"/>
      <c r="T535" s="138"/>
      <c r="U535" s="138"/>
      <c r="V535" s="138"/>
      <c r="W535" s="139"/>
      <c r="X535" s="142"/>
      <c r="Y535" s="140"/>
      <c r="Z535" s="138"/>
      <c r="AA535" s="138"/>
      <c r="AB535" s="138"/>
      <c r="AC535" s="138"/>
      <c r="AD535" s="138"/>
      <c r="AE535" s="138"/>
      <c r="AF535" s="138"/>
      <c r="AG535" s="138"/>
      <c r="AH535" s="138"/>
      <c r="AI535" s="138"/>
      <c r="AJ535" s="141"/>
      <c r="AK535" s="44"/>
      <c r="AL535" s="44"/>
    </row>
    <row r="536" spans="2:38" customFormat="1" x14ac:dyDescent="0.25">
      <c r="B536" s="137"/>
      <c r="C536" s="138"/>
      <c r="D536" s="139"/>
      <c r="E536" s="139"/>
      <c r="F536" s="138"/>
      <c r="G536" s="138"/>
      <c r="H536" s="138"/>
      <c r="I536" s="138"/>
      <c r="J536" s="138"/>
      <c r="K536" s="138"/>
      <c r="L536" s="138"/>
      <c r="M536" s="138"/>
      <c r="N536" s="138"/>
      <c r="O536" s="139"/>
      <c r="P536" s="138"/>
      <c r="Q536" s="138"/>
      <c r="R536" s="138"/>
      <c r="S536" s="138"/>
      <c r="T536" s="138"/>
      <c r="U536" s="138"/>
      <c r="V536" s="138"/>
      <c r="W536" s="139"/>
      <c r="X536" s="142"/>
      <c r="Y536" s="140"/>
      <c r="Z536" s="138"/>
      <c r="AA536" s="138"/>
      <c r="AB536" s="138"/>
      <c r="AC536" s="138"/>
      <c r="AD536" s="138"/>
      <c r="AE536" s="138"/>
      <c r="AF536" s="138"/>
      <c r="AG536" s="138"/>
      <c r="AH536" s="138"/>
      <c r="AI536" s="138"/>
      <c r="AJ536" s="141"/>
      <c r="AK536" s="44"/>
      <c r="AL536" s="44"/>
    </row>
    <row r="537" spans="2:38" customFormat="1" x14ac:dyDescent="0.25">
      <c r="B537" s="137"/>
      <c r="C537" s="138"/>
      <c r="D537" s="139"/>
      <c r="E537" s="139"/>
      <c r="F537" s="138"/>
      <c r="G537" s="138"/>
      <c r="H537" s="138"/>
      <c r="I537" s="138"/>
      <c r="J537" s="138"/>
      <c r="K537" s="138"/>
      <c r="L537" s="138"/>
      <c r="M537" s="138"/>
      <c r="N537" s="138"/>
      <c r="O537" s="139"/>
      <c r="P537" s="138"/>
      <c r="Q537" s="138"/>
      <c r="R537" s="138"/>
      <c r="S537" s="138"/>
      <c r="T537" s="138"/>
      <c r="U537" s="138"/>
      <c r="V537" s="138"/>
      <c r="W537" s="139"/>
      <c r="X537" s="142"/>
      <c r="Y537" s="140"/>
      <c r="Z537" s="138"/>
      <c r="AA537" s="138"/>
      <c r="AB537" s="138"/>
      <c r="AC537" s="138"/>
      <c r="AD537" s="138"/>
      <c r="AE537" s="138"/>
      <c r="AF537" s="138"/>
      <c r="AG537" s="138"/>
      <c r="AH537" s="138"/>
      <c r="AI537" s="138"/>
      <c r="AJ537" s="141"/>
      <c r="AK537" s="44"/>
      <c r="AL537" s="44"/>
    </row>
    <row r="538" spans="2:38" customFormat="1" x14ac:dyDescent="0.25">
      <c r="B538" s="137"/>
      <c r="C538" s="138"/>
      <c r="D538" s="139"/>
      <c r="E538" s="139"/>
      <c r="F538" s="138"/>
      <c r="G538" s="138"/>
      <c r="H538" s="138"/>
      <c r="I538" s="138"/>
      <c r="J538" s="138"/>
      <c r="K538" s="138"/>
      <c r="L538" s="138"/>
      <c r="M538" s="138"/>
      <c r="N538" s="138"/>
      <c r="O538" s="139"/>
      <c r="P538" s="138"/>
      <c r="Q538" s="138"/>
      <c r="R538" s="138"/>
      <c r="S538" s="138"/>
      <c r="T538" s="138"/>
      <c r="U538" s="138"/>
      <c r="V538" s="138"/>
      <c r="W538" s="139"/>
      <c r="X538" s="142"/>
      <c r="Y538" s="140"/>
      <c r="Z538" s="138"/>
      <c r="AA538" s="138"/>
      <c r="AB538" s="138"/>
      <c r="AC538" s="138"/>
      <c r="AD538" s="138"/>
      <c r="AE538" s="138"/>
      <c r="AF538" s="138"/>
      <c r="AG538" s="138"/>
      <c r="AH538" s="138"/>
      <c r="AI538" s="138"/>
      <c r="AJ538" s="141"/>
      <c r="AK538" s="44"/>
      <c r="AL538" s="44"/>
    </row>
    <row r="539" spans="2:38" customFormat="1" x14ac:dyDescent="0.25">
      <c r="B539" s="137"/>
      <c r="C539" s="138"/>
      <c r="D539" s="139"/>
      <c r="E539" s="139"/>
      <c r="F539" s="138"/>
      <c r="G539" s="138"/>
      <c r="H539" s="138"/>
      <c r="I539" s="138"/>
      <c r="J539" s="138"/>
      <c r="K539" s="138"/>
      <c r="L539" s="138"/>
      <c r="M539" s="138"/>
      <c r="N539" s="138"/>
      <c r="O539" s="139"/>
      <c r="P539" s="138"/>
      <c r="Q539" s="138"/>
      <c r="R539" s="138"/>
      <c r="S539" s="138"/>
      <c r="T539" s="138"/>
      <c r="U539" s="138"/>
      <c r="V539" s="138"/>
      <c r="W539" s="139"/>
      <c r="X539" s="142"/>
      <c r="Y539" s="140"/>
      <c r="Z539" s="138"/>
      <c r="AA539" s="138"/>
      <c r="AB539" s="138"/>
      <c r="AC539" s="138"/>
      <c r="AD539" s="138"/>
      <c r="AE539" s="138"/>
      <c r="AF539" s="138"/>
      <c r="AG539" s="138"/>
      <c r="AH539" s="138"/>
      <c r="AI539" s="138"/>
      <c r="AJ539" s="141"/>
      <c r="AK539" s="44"/>
      <c r="AL539" s="44"/>
    </row>
    <row r="540" spans="2:38" customFormat="1" x14ac:dyDescent="0.25">
      <c r="B540" s="137"/>
      <c r="C540" s="138"/>
      <c r="D540" s="139"/>
      <c r="E540" s="139"/>
      <c r="F540" s="138"/>
      <c r="G540" s="138"/>
      <c r="H540" s="138"/>
      <c r="I540" s="138"/>
      <c r="J540" s="138"/>
      <c r="K540" s="138"/>
      <c r="L540" s="138"/>
      <c r="M540" s="138"/>
      <c r="N540" s="138"/>
      <c r="O540" s="139"/>
      <c r="P540" s="138"/>
      <c r="Q540" s="138"/>
      <c r="R540" s="138"/>
      <c r="S540" s="138"/>
      <c r="T540" s="138"/>
      <c r="U540" s="138"/>
      <c r="V540" s="138"/>
      <c r="W540" s="139"/>
      <c r="X540" s="142"/>
      <c r="Y540" s="140"/>
      <c r="Z540" s="138"/>
      <c r="AA540" s="138"/>
      <c r="AB540" s="138"/>
      <c r="AC540" s="138"/>
      <c r="AD540" s="138"/>
      <c r="AE540" s="138"/>
      <c r="AF540" s="138"/>
      <c r="AG540" s="138"/>
      <c r="AH540" s="138"/>
      <c r="AI540" s="138"/>
      <c r="AJ540" s="141"/>
      <c r="AK540" s="44"/>
      <c r="AL540" s="44"/>
    </row>
    <row r="541" spans="2:38" customFormat="1" x14ac:dyDescent="0.25">
      <c r="B541" s="137"/>
      <c r="C541" s="138"/>
      <c r="D541" s="139"/>
      <c r="E541" s="139"/>
      <c r="F541" s="138"/>
      <c r="G541" s="138"/>
      <c r="H541" s="138"/>
      <c r="I541" s="138"/>
      <c r="J541" s="138"/>
      <c r="K541" s="138"/>
      <c r="L541" s="138"/>
      <c r="M541" s="138"/>
      <c r="N541" s="138"/>
      <c r="O541" s="139"/>
      <c r="P541" s="138"/>
      <c r="Q541" s="138"/>
      <c r="R541" s="138"/>
      <c r="S541" s="138"/>
      <c r="T541" s="138"/>
      <c r="U541" s="138"/>
      <c r="V541" s="138"/>
      <c r="W541" s="139"/>
      <c r="X541" s="142"/>
      <c r="Y541" s="140"/>
      <c r="Z541" s="138"/>
      <c r="AA541" s="138"/>
      <c r="AB541" s="138"/>
      <c r="AC541" s="138"/>
      <c r="AD541" s="138"/>
      <c r="AE541" s="138"/>
      <c r="AF541" s="138"/>
      <c r="AG541" s="138"/>
      <c r="AH541" s="138"/>
      <c r="AI541" s="138"/>
      <c r="AJ541" s="141"/>
      <c r="AK541" s="44"/>
      <c r="AL541" s="44"/>
    </row>
    <row r="542" spans="2:38" customFormat="1" x14ac:dyDescent="0.25">
      <c r="B542" s="137"/>
      <c r="C542" s="138"/>
      <c r="D542" s="139"/>
      <c r="E542" s="139"/>
      <c r="F542" s="138"/>
      <c r="G542" s="138"/>
      <c r="H542" s="138"/>
      <c r="I542" s="138"/>
      <c r="J542" s="138"/>
      <c r="K542" s="138"/>
      <c r="L542" s="138"/>
      <c r="M542" s="138"/>
      <c r="N542" s="138"/>
      <c r="O542" s="139"/>
      <c r="P542" s="138"/>
      <c r="Q542" s="138"/>
      <c r="R542" s="138"/>
      <c r="S542" s="138"/>
      <c r="T542" s="138"/>
      <c r="U542" s="138"/>
      <c r="V542" s="138"/>
      <c r="W542" s="139"/>
      <c r="X542" s="142"/>
      <c r="Y542" s="140"/>
      <c r="Z542" s="138"/>
      <c r="AA542" s="138"/>
      <c r="AB542" s="138"/>
      <c r="AC542" s="138"/>
      <c r="AD542" s="138"/>
      <c r="AE542" s="138"/>
      <c r="AF542" s="138"/>
      <c r="AG542" s="138"/>
      <c r="AH542" s="138"/>
      <c r="AI542" s="138"/>
      <c r="AJ542" s="141"/>
      <c r="AK542" s="44"/>
      <c r="AL542" s="44"/>
    </row>
    <row r="543" spans="2:38" customFormat="1" x14ac:dyDescent="0.25">
      <c r="B543" s="137"/>
      <c r="C543" s="138"/>
      <c r="D543" s="139"/>
      <c r="E543" s="139"/>
      <c r="F543" s="138"/>
      <c r="G543" s="138"/>
      <c r="H543" s="138"/>
      <c r="I543" s="138"/>
      <c r="J543" s="138"/>
      <c r="K543" s="138"/>
      <c r="L543" s="138"/>
      <c r="M543" s="138"/>
      <c r="N543" s="138"/>
      <c r="O543" s="139"/>
      <c r="P543" s="138"/>
      <c r="Q543" s="138"/>
      <c r="R543" s="138"/>
      <c r="S543" s="138"/>
      <c r="T543" s="138"/>
      <c r="U543" s="138"/>
      <c r="V543" s="138"/>
      <c r="W543" s="139"/>
      <c r="X543" s="142"/>
      <c r="Y543" s="140"/>
      <c r="Z543" s="138"/>
      <c r="AA543" s="138"/>
      <c r="AB543" s="138"/>
      <c r="AC543" s="138"/>
      <c r="AD543" s="138"/>
      <c r="AE543" s="138"/>
      <c r="AF543" s="138"/>
      <c r="AG543" s="138"/>
      <c r="AH543" s="138"/>
      <c r="AI543" s="138"/>
      <c r="AJ543" s="141"/>
      <c r="AK543" s="44"/>
      <c r="AL543" s="44"/>
    </row>
    <row r="544" spans="2:38" customFormat="1" x14ac:dyDescent="0.25">
      <c r="B544" s="137"/>
      <c r="C544" s="138"/>
      <c r="D544" s="139"/>
      <c r="E544" s="139"/>
      <c r="F544" s="138"/>
      <c r="G544" s="138"/>
      <c r="H544" s="138"/>
      <c r="I544" s="138"/>
      <c r="J544" s="138"/>
      <c r="K544" s="138"/>
      <c r="L544" s="138"/>
      <c r="M544" s="138"/>
      <c r="N544" s="138"/>
      <c r="O544" s="139"/>
      <c r="P544" s="138"/>
      <c r="Q544" s="138"/>
      <c r="R544" s="138"/>
      <c r="S544" s="138"/>
      <c r="T544" s="138"/>
      <c r="U544" s="138"/>
      <c r="V544" s="138"/>
      <c r="W544" s="139"/>
      <c r="X544" s="142"/>
      <c r="Y544" s="140"/>
      <c r="Z544" s="138"/>
      <c r="AA544" s="138"/>
      <c r="AB544" s="138"/>
      <c r="AC544" s="138"/>
      <c r="AD544" s="138"/>
      <c r="AE544" s="138"/>
      <c r="AF544" s="138"/>
      <c r="AG544" s="138"/>
      <c r="AH544" s="138"/>
      <c r="AI544" s="138"/>
      <c r="AJ544" s="141"/>
      <c r="AK544" s="44"/>
      <c r="AL544" s="44"/>
    </row>
    <row r="545" spans="2:38" customFormat="1" x14ac:dyDescent="0.25">
      <c r="B545" s="137"/>
      <c r="C545" s="138"/>
      <c r="D545" s="139"/>
      <c r="E545" s="139"/>
      <c r="F545" s="138"/>
      <c r="G545" s="138"/>
      <c r="H545" s="138"/>
      <c r="I545" s="138"/>
      <c r="J545" s="138"/>
      <c r="K545" s="138"/>
      <c r="L545" s="138"/>
      <c r="M545" s="138"/>
      <c r="N545" s="138"/>
      <c r="O545" s="139"/>
      <c r="P545" s="138"/>
      <c r="Q545" s="138"/>
      <c r="R545" s="138"/>
      <c r="S545" s="138"/>
      <c r="T545" s="138"/>
      <c r="U545" s="138"/>
      <c r="V545" s="138"/>
      <c r="W545" s="139"/>
      <c r="X545" s="142"/>
      <c r="Y545" s="140"/>
      <c r="Z545" s="138"/>
      <c r="AA545" s="138"/>
      <c r="AB545" s="138"/>
      <c r="AC545" s="138"/>
      <c r="AD545" s="138"/>
      <c r="AE545" s="138"/>
      <c r="AF545" s="138"/>
      <c r="AG545" s="138"/>
      <c r="AH545" s="138"/>
      <c r="AI545" s="138"/>
      <c r="AJ545" s="141"/>
      <c r="AK545" s="44"/>
      <c r="AL545" s="44"/>
    </row>
    <row r="546" spans="2:38" customFormat="1" x14ac:dyDescent="0.25">
      <c r="B546" s="137"/>
      <c r="C546" s="138"/>
      <c r="D546" s="139"/>
      <c r="E546" s="139"/>
      <c r="F546" s="138"/>
      <c r="G546" s="138"/>
      <c r="H546" s="138"/>
      <c r="I546" s="138"/>
      <c r="J546" s="138"/>
      <c r="K546" s="138"/>
      <c r="L546" s="138"/>
      <c r="M546" s="138"/>
      <c r="N546" s="138"/>
      <c r="O546" s="139"/>
      <c r="P546" s="138"/>
      <c r="Q546" s="138"/>
      <c r="R546" s="138"/>
      <c r="S546" s="138"/>
      <c r="T546" s="138"/>
      <c r="U546" s="138"/>
      <c r="V546" s="138"/>
      <c r="W546" s="139"/>
      <c r="X546" s="142"/>
      <c r="Y546" s="140"/>
      <c r="Z546" s="138"/>
      <c r="AA546" s="138"/>
      <c r="AB546" s="138"/>
      <c r="AC546" s="138"/>
      <c r="AD546" s="138"/>
      <c r="AE546" s="138"/>
      <c r="AF546" s="138"/>
      <c r="AG546" s="138"/>
      <c r="AH546" s="138"/>
      <c r="AI546" s="138"/>
      <c r="AJ546" s="141"/>
      <c r="AK546" s="44"/>
      <c r="AL546" s="44"/>
    </row>
    <row r="547" spans="2:38" customFormat="1" x14ac:dyDescent="0.25">
      <c r="B547" s="137"/>
      <c r="C547" s="138"/>
      <c r="D547" s="139"/>
      <c r="E547" s="139"/>
      <c r="F547" s="138"/>
      <c r="G547" s="138"/>
      <c r="H547" s="138"/>
      <c r="I547" s="138"/>
      <c r="J547" s="138"/>
      <c r="K547" s="138"/>
      <c r="L547" s="138"/>
      <c r="M547" s="138"/>
      <c r="N547" s="138"/>
      <c r="O547" s="139"/>
      <c r="P547" s="138"/>
      <c r="Q547" s="138"/>
      <c r="R547" s="138"/>
      <c r="S547" s="138"/>
      <c r="T547" s="138"/>
      <c r="U547" s="138"/>
      <c r="V547" s="138"/>
      <c r="W547" s="139"/>
      <c r="X547" s="142"/>
      <c r="Y547" s="140"/>
      <c r="Z547" s="138"/>
      <c r="AA547" s="138"/>
      <c r="AB547" s="138"/>
      <c r="AC547" s="138"/>
      <c r="AD547" s="138"/>
      <c r="AE547" s="138"/>
      <c r="AF547" s="138"/>
      <c r="AG547" s="138"/>
      <c r="AH547" s="138"/>
      <c r="AI547" s="138"/>
      <c r="AJ547" s="141"/>
      <c r="AK547" s="44"/>
      <c r="AL547" s="44"/>
    </row>
    <row r="548" spans="2:38" customFormat="1" x14ac:dyDescent="0.25">
      <c r="B548" s="137"/>
      <c r="C548" s="138"/>
      <c r="D548" s="139"/>
      <c r="E548" s="139"/>
      <c r="F548" s="138"/>
      <c r="G548" s="138"/>
      <c r="H548" s="138"/>
      <c r="I548" s="138"/>
      <c r="J548" s="138"/>
      <c r="K548" s="138"/>
      <c r="L548" s="138"/>
      <c r="M548" s="138"/>
      <c r="N548" s="138"/>
      <c r="O548" s="139"/>
      <c r="P548" s="138"/>
      <c r="Q548" s="138"/>
      <c r="R548" s="138"/>
      <c r="S548" s="138"/>
      <c r="T548" s="138"/>
      <c r="U548" s="138"/>
      <c r="V548" s="138"/>
      <c r="W548" s="139"/>
      <c r="X548" s="142"/>
      <c r="Y548" s="140"/>
      <c r="Z548" s="138"/>
      <c r="AA548" s="138"/>
      <c r="AB548" s="138"/>
      <c r="AC548" s="138"/>
      <c r="AD548" s="138"/>
      <c r="AE548" s="138"/>
      <c r="AF548" s="138"/>
      <c r="AG548" s="138"/>
      <c r="AH548" s="138"/>
      <c r="AI548" s="138"/>
      <c r="AJ548" s="141"/>
      <c r="AK548" s="44"/>
      <c r="AL548" s="44"/>
    </row>
    <row r="549" spans="2:38" customFormat="1" x14ac:dyDescent="0.25">
      <c r="B549" s="137"/>
      <c r="C549" s="138"/>
      <c r="D549" s="139"/>
      <c r="E549" s="139"/>
      <c r="F549" s="138"/>
      <c r="G549" s="138"/>
      <c r="H549" s="138"/>
      <c r="I549" s="138"/>
      <c r="J549" s="138"/>
      <c r="K549" s="138"/>
      <c r="L549" s="138"/>
      <c r="M549" s="138"/>
      <c r="N549" s="138"/>
      <c r="O549" s="139"/>
      <c r="P549" s="138"/>
      <c r="Q549" s="138"/>
      <c r="R549" s="138"/>
      <c r="S549" s="138"/>
      <c r="T549" s="138"/>
      <c r="U549" s="138"/>
      <c r="V549" s="138"/>
      <c r="W549" s="139"/>
      <c r="X549" s="142"/>
      <c r="Y549" s="140"/>
      <c r="Z549" s="138"/>
      <c r="AA549" s="138"/>
      <c r="AB549" s="138"/>
      <c r="AC549" s="138"/>
      <c r="AD549" s="138"/>
      <c r="AE549" s="138"/>
      <c r="AF549" s="138"/>
      <c r="AG549" s="138"/>
      <c r="AH549" s="138"/>
      <c r="AI549" s="138"/>
      <c r="AJ549" s="141"/>
      <c r="AK549" s="44"/>
      <c r="AL549" s="44"/>
    </row>
    <row r="550" spans="2:38" customFormat="1" x14ac:dyDescent="0.25">
      <c r="B550" s="137"/>
      <c r="C550" s="138"/>
      <c r="D550" s="139"/>
      <c r="E550" s="139"/>
      <c r="F550" s="138"/>
      <c r="G550" s="138"/>
      <c r="H550" s="138"/>
      <c r="I550" s="138"/>
      <c r="J550" s="138"/>
      <c r="K550" s="138"/>
      <c r="L550" s="138"/>
      <c r="M550" s="138"/>
      <c r="N550" s="138"/>
      <c r="O550" s="139"/>
      <c r="P550" s="138"/>
      <c r="Q550" s="138"/>
      <c r="R550" s="138"/>
      <c r="S550" s="138"/>
      <c r="T550" s="138"/>
      <c r="U550" s="138"/>
      <c r="V550" s="138"/>
      <c r="W550" s="139"/>
      <c r="X550" s="142"/>
      <c r="Y550" s="140"/>
      <c r="Z550" s="138"/>
      <c r="AA550" s="138"/>
      <c r="AB550" s="138"/>
      <c r="AC550" s="138"/>
      <c r="AD550" s="138"/>
      <c r="AE550" s="138"/>
      <c r="AF550" s="138"/>
      <c r="AG550" s="138"/>
      <c r="AH550" s="138"/>
      <c r="AI550" s="138"/>
      <c r="AJ550" s="141"/>
      <c r="AK550" s="44"/>
      <c r="AL550" s="44"/>
    </row>
    <row r="551" spans="2:38" customFormat="1" x14ac:dyDescent="0.25">
      <c r="B551" s="137"/>
      <c r="C551" s="138"/>
      <c r="D551" s="139"/>
      <c r="E551" s="139"/>
      <c r="F551" s="138"/>
      <c r="G551" s="138"/>
      <c r="H551" s="138"/>
      <c r="I551" s="138"/>
      <c r="J551" s="138"/>
      <c r="K551" s="138"/>
      <c r="L551" s="138"/>
      <c r="M551" s="138"/>
      <c r="N551" s="138"/>
      <c r="O551" s="139"/>
      <c r="P551" s="138"/>
      <c r="Q551" s="138"/>
      <c r="R551" s="138"/>
      <c r="S551" s="138"/>
      <c r="T551" s="138"/>
      <c r="U551" s="138"/>
      <c r="V551" s="138"/>
      <c r="W551" s="139"/>
      <c r="X551" s="142"/>
      <c r="Y551" s="140"/>
      <c r="Z551" s="138"/>
      <c r="AA551" s="138"/>
      <c r="AB551" s="138"/>
      <c r="AC551" s="138"/>
      <c r="AD551" s="138"/>
      <c r="AE551" s="138"/>
      <c r="AF551" s="138"/>
      <c r="AG551" s="138"/>
      <c r="AH551" s="138"/>
      <c r="AI551" s="138"/>
      <c r="AJ551" s="141"/>
      <c r="AK551" s="44"/>
      <c r="AL551" s="44"/>
    </row>
    <row r="552" spans="2:38" customFormat="1" x14ac:dyDescent="0.25">
      <c r="B552" s="137"/>
      <c r="C552" s="138"/>
      <c r="D552" s="139"/>
      <c r="E552" s="139"/>
      <c r="F552" s="138"/>
      <c r="G552" s="138"/>
      <c r="H552" s="138"/>
      <c r="I552" s="138"/>
      <c r="J552" s="138"/>
      <c r="K552" s="138"/>
      <c r="L552" s="138"/>
      <c r="M552" s="138"/>
      <c r="N552" s="138"/>
      <c r="O552" s="139"/>
      <c r="P552" s="138"/>
      <c r="Q552" s="138"/>
      <c r="R552" s="138"/>
      <c r="S552" s="138"/>
      <c r="T552" s="138"/>
      <c r="U552" s="138"/>
      <c r="V552" s="138"/>
      <c r="W552" s="139"/>
      <c r="X552" s="142"/>
      <c r="Y552" s="140"/>
      <c r="Z552" s="138"/>
      <c r="AA552" s="138"/>
      <c r="AB552" s="138"/>
      <c r="AC552" s="138"/>
      <c r="AD552" s="138"/>
      <c r="AE552" s="138"/>
      <c r="AF552" s="138"/>
      <c r="AG552" s="138"/>
      <c r="AH552" s="138"/>
      <c r="AI552" s="138"/>
      <c r="AJ552" s="141"/>
      <c r="AK552" s="44"/>
      <c r="AL552" s="44"/>
    </row>
    <row r="553" spans="2:38" customFormat="1" x14ac:dyDescent="0.25">
      <c r="B553" s="137"/>
      <c r="C553" s="138"/>
      <c r="D553" s="139"/>
      <c r="E553" s="139"/>
      <c r="F553" s="138"/>
      <c r="G553" s="138"/>
      <c r="H553" s="138"/>
      <c r="I553" s="138"/>
      <c r="J553" s="138"/>
      <c r="K553" s="138"/>
      <c r="L553" s="138"/>
      <c r="M553" s="138"/>
      <c r="N553" s="138"/>
      <c r="O553" s="139"/>
      <c r="P553" s="138"/>
      <c r="Q553" s="138"/>
      <c r="R553" s="138"/>
      <c r="S553" s="138"/>
      <c r="T553" s="138"/>
      <c r="U553" s="138"/>
      <c r="V553" s="138"/>
      <c r="W553" s="139"/>
      <c r="X553" s="142"/>
      <c r="Y553" s="140"/>
      <c r="Z553" s="138"/>
      <c r="AA553" s="138"/>
      <c r="AB553" s="138"/>
      <c r="AC553" s="138"/>
      <c r="AD553" s="138"/>
      <c r="AE553" s="138"/>
      <c r="AF553" s="138"/>
      <c r="AG553" s="138"/>
      <c r="AH553" s="138"/>
      <c r="AI553" s="138"/>
      <c r="AJ553" s="141"/>
      <c r="AK553" s="44"/>
      <c r="AL553" s="44"/>
    </row>
    <row r="554" spans="2:38" customFormat="1" x14ac:dyDescent="0.25">
      <c r="B554" s="137"/>
      <c r="C554" s="138"/>
      <c r="D554" s="139"/>
      <c r="E554" s="139"/>
      <c r="F554" s="138"/>
      <c r="G554" s="138"/>
      <c r="H554" s="138"/>
      <c r="I554" s="138"/>
      <c r="J554" s="138"/>
      <c r="K554" s="138"/>
      <c r="L554" s="138"/>
      <c r="M554" s="138"/>
      <c r="N554" s="138"/>
      <c r="O554" s="139"/>
      <c r="P554" s="138"/>
      <c r="Q554" s="138"/>
      <c r="R554" s="138"/>
      <c r="S554" s="138"/>
      <c r="T554" s="138"/>
      <c r="U554" s="138"/>
      <c r="V554" s="138"/>
      <c r="W554" s="139"/>
      <c r="X554" s="142"/>
      <c r="Y554" s="140"/>
      <c r="Z554" s="138"/>
      <c r="AA554" s="138"/>
      <c r="AB554" s="138"/>
      <c r="AC554" s="138"/>
      <c r="AD554" s="138"/>
      <c r="AE554" s="138"/>
      <c r="AF554" s="138"/>
      <c r="AG554" s="138"/>
      <c r="AH554" s="138"/>
      <c r="AI554" s="138"/>
      <c r="AJ554" s="141"/>
      <c r="AK554" s="44"/>
      <c r="AL554" s="44"/>
    </row>
    <row r="555" spans="2:38" customFormat="1" x14ac:dyDescent="0.25">
      <c r="B555" s="137"/>
      <c r="C555" s="138"/>
      <c r="D555" s="139"/>
      <c r="E555" s="139"/>
      <c r="F555" s="138"/>
      <c r="G555" s="138"/>
      <c r="H555" s="138"/>
      <c r="I555" s="138"/>
      <c r="J555" s="138"/>
      <c r="K555" s="138"/>
      <c r="L555" s="138"/>
      <c r="M555" s="138"/>
      <c r="N555" s="138"/>
      <c r="O555" s="139"/>
      <c r="P555" s="138"/>
      <c r="Q555" s="138"/>
      <c r="R555" s="138"/>
      <c r="S555" s="138"/>
      <c r="T555" s="138"/>
      <c r="U555" s="138"/>
      <c r="V555" s="138"/>
      <c r="W555" s="139"/>
      <c r="X555" s="142"/>
      <c r="Y555" s="140"/>
      <c r="Z555" s="138"/>
      <c r="AA555" s="138"/>
      <c r="AB555" s="138"/>
      <c r="AC555" s="138"/>
      <c r="AD555" s="138"/>
      <c r="AE555" s="138"/>
      <c r="AF555" s="138"/>
      <c r="AG555" s="138"/>
      <c r="AH555" s="138"/>
      <c r="AI555" s="138"/>
      <c r="AJ555" s="141"/>
      <c r="AK555" s="44"/>
      <c r="AL555" s="44"/>
    </row>
    <row r="556" spans="2:38" customFormat="1" x14ac:dyDescent="0.25">
      <c r="B556" s="137"/>
      <c r="C556" s="138"/>
      <c r="D556" s="139"/>
      <c r="E556" s="139"/>
      <c r="F556" s="138"/>
      <c r="G556" s="138"/>
      <c r="H556" s="138"/>
      <c r="I556" s="138"/>
      <c r="J556" s="138"/>
      <c r="K556" s="138"/>
      <c r="L556" s="138"/>
      <c r="M556" s="138"/>
      <c r="N556" s="138"/>
      <c r="O556" s="139"/>
      <c r="P556" s="138"/>
      <c r="Q556" s="138"/>
      <c r="R556" s="138"/>
      <c r="S556" s="138"/>
      <c r="T556" s="138"/>
      <c r="U556" s="138"/>
      <c r="V556" s="138"/>
      <c r="W556" s="139"/>
      <c r="X556" s="142"/>
      <c r="Y556" s="140"/>
      <c r="Z556" s="138"/>
      <c r="AA556" s="138"/>
      <c r="AB556" s="138"/>
      <c r="AC556" s="138"/>
      <c r="AD556" s="138"/>
      <c r="AE556" s="138"/>
      <c r="AF556" s="138"/>
      <c r="AG556" s="138"/>
      <c r="AH556" s="138"/>
      <c r="AI556" s="138"/>
      <c r="AJ556" s="141"/>
      <c r="AK556" s="44"/>
      <c r="AL556" s="44"/>
    </row>
    <row r="557" spans="2:38" customFormat="1" x14ac:dyDescent="0.25">
      <c r="B557" s="137"/>
      <c r="C557" s="138"/>
      <c r="D557" s="139"/>
      <c r="E557" s="139"/>
      <c r="F557" s="138"/>
      <c r="G557" s="138"/>
      <c r="H557" s="138"/>
      <c r="I557" s="138"/>
      <c r="J557" s="138"/>
      <c r="K557" s="138"/>
      <c r="L557" s="138"/>
      <c r="M557" s="138"/>
      <c r="N557" s="138"/>
      <c r="O557" s="139"/>
      <c r="P557" s="138"/>
      <c r="Q557" s="138"/>
      <c r="R557" s="138"/>
      <c r="S557" s="138"/>
      <c r="T557" s="138"/>
      <c r="U557" s="138"/>
      <c r="V557" s="138"/>
      <c r="W557" s="139"/>
      <c r="X557" s="142"/>
      <c r="Y557" s="140"/>
      <c r="Z557" s="138"/>
      <c r="AA557" s="138"/>
      <c r="AB557" s="138"/>
      <c r="AC557" s="138"/>
      <c r="AD557" s="138"/>
      <c r="AE557" s="138"/>
      <c r="AF557" s="138"/>
      <c r="AG557" s="138"/>
      <c r="AH557" s="138"/>
      <c r="AI557" s="138"/>
      <c r="AJ557" s="141"/>
      <c r="AK557" s="44"/>
      <c r="AL557" s="44"/>
    </row>
    <row r="558" spans="2:38" customFormat="1" x14ac:dyDescent="0.25">
      <c r="B558" s="137"/>
      <c r="C558" s="138"/>
      <c r="D558" s="139"/>
      <c r="E558" s="139"/>
      <c r="F558" s="138"/>
      <c r="G558" s="138"/>
      <c r="H558" s="138"/>
      <c r="I558" s="138"/>
      <c r="J558" s="138"/>
      <c r="K558" s="138"/>
      <c r="L558" s="138"/>
      <c r="M558" s="138"/>
      <c r="N558" s="138"/>
      <c r="O558" s="139"/>
      <c r="P558" s="138"/>
      <c r="Q558" s="138"/>
      <c r="R558" s="138"/>
      <c r="S558" s="138"/>
      <c r="T558" s="138"/>
      <c r="U558" s="138"/>
      <c r="V558" s="138"/>
      <c r="W558" s="139"/>
      <c r="X558" s="142"/>
      <c r="Y558" s="140"/>
      <c r="Z558" s="138"/>
      <c r="AA558" s="138"/>
      <c r="AB558" s="138"/>
      <c r="AC558" s="138"/>
      <c r="AD558" s="138"/>
      <c r="AE558" s="138"/>
      <c r="AF558" s="138"/>
      <c r="AG558" s="138"/>
      <c r="AH558" s="138"/>
      <c r="AI558" s="138"/>
      <c r="AJ558" s="141"/>
      <c r="AK558" s="44"/>
      <c r="AL558" s="44"/>
    </row>
    <row r="559" spans="2:38" customFormat="1" x14ac:dyDescent="0.25">
      <c r="B559" s="137"/>
      <c r="C559" s="138"/>
      <c r="D559" s="139"/>
      <c r="E559" s="139"/>
      <c r="F559" s="138"/>
      <c r="G559" s="138"/>
      <c r="H559" s="138"/>
      <c r="I559" s="138"/>
      <c r="J559" s="138"/>
      <c r="K559" s="138"/>
      <c r="L559" s="138"/>
      <c r="M559" s="138"/>
      <c r="N559" s="138"/>
      <c r="O559" s="139"/>
      <c r="P559" s="138"/>
      <c r="Q559" s="138"/>
      <c r="R559" s="138"/>
      <c r="S559" s="138"/>
      <c r="T559" s="138"/>
      <c r="U559" s="138"/>
      <c r="V559" s="138"/>
      <c r="W559" s="139"/>
      <c r="X559" s="142"/>
      <c r="Y559" s="140"/>
      <c r="Z559" s="138"/>
      <c r="AA559" s="138"/>
      <c r="AB559" s="138"/>
      <c r="AC559" s="138"/>
      <c r="AD559" s="138"/>
      <c r="AE559" s="138"/>
      <c r="AF559" s="138"/>
      <c r="AG559" s="138"/>
      <c r="AH559" s="138"/>
      <c r="AI559" s="138"/>
      <c r="AJ559" s="141"/>
      <c r="AK559" s="44"/>
      <c r="AL559" s="44"/>
    </row>
    <row r="560" spans="2:38" customFormat="1" x14ac:dyDescent="0.25">
      <c r="B560" s="137"/>
      <c r="C560" s="138"/>
      <c r="D560" s="139"/>
      <c r="E560" s="139"/>
      <c r="F560" s="138"/>
      <c r="G560" s="138"/>
      <c r="H560" s="138"/>
      <c r="I560" s="138"/>
      <c r="J560" s="138"/>
      <c r="K560" s="138"/>
      <c r="L560" s="138"/>
      <c r="M560" s="138"/>
      <c r="N560" s="138"/>
      <c r="O560" s="139"/>
      <c r="P560" s="138"/>
      <c r="Q560" s="138"/>
      <c r="R560" s="138"/>
      <c r="S560" s="138"/>
      <c r="T560" s="138"/>
      <c r="U560" s="138"/>
      <c r="V560" s="138"/>
      <c r="W560" s="139"/>
      <c r="X560" s="142"/>
      <c r="Y560" s="140"/>
      <c r="Z560" s="138"/>
      <c r="AA560" s="138"/>
      <c r="AB560" s="138"/>
      <c r="AC560" s="138"/>
      <c r="AD560" s="138"/>
      <c r="AE560" s="138"/>
      <c r="AF560" s="138"/>
      <c r="AG560" s="138"/>
      <c r="AH560" s="138"/>
      <c r="AI560" s="138"/>
      <c r="AJ560" s="141"/>
      <c r="AK560" s="44"/>
      <c r="AL560" s="44"/>
    </row>
    <row r="561" spans="2:38" customFormat="1" x14ac:dyDescent="0.25">
      <c r="B561" s="137"/>
      <c r="C561" s="138"/>
      <c r="D561" s="139"/>
      <c r="E561" s="139"/>
      <c r="F561" s="138"/>
      <c r="G561" s="138"/>
      <c r="H561" s="138"/>
      <c r="I561" s="138"/>
      <c r="J561" s="138"/>
      <c r="K561" s="138"/>
      <c r="L561" s="138"/>
      <c r="M561" s="138"/>
      <c r="N561" s="138"/>
      <c r="O561" s="139"/>
      <c r="P561" s="138"/>
      <c r="Q561" s="138"/>
      <c r="R561" s="138"/>
      <c r="S561" s="138"/>
      <c r="T561" s="138"/>
      <c r="U561" s="138"/>
      <c r="V561" s="138"/>
      <c r="W561" s="139"/>
      <c r="X561" s="142"/>
      <c r="Y561" s="140"/>
      <c r="Z561" s="138"/>
      <c r="AA561" s="138"/>
      <c r="AB561" s="138"/>
      <c r="AC561" s="138"/>
      <c r="AD561" s="138"/>
      <c r="AE561" s="138"/>
      <c r="AF561" s="138"/>
      <c r="AG561" s="138"/>
      <c r="AH561" s="138"/>
      <c r="AI561" s="138"/>
      <c r="AJ561" s="141"/>
      <c r="AK561" s="44"/>
      <c r="AL561" s="44"/>
    </row>
    <row r="562" spans="2:38" customFormat="1" x14ac:dyDescent="0.25">
      <c r="B562" s="137"/>
      <c r="C562" s="138"/>
      <c r="D562" s="139"/>
      <c r="E562" s="139"/>
      <c r="F562" s="138"/>
      <c r="G562" s="138"/>
      <c r="H562" s="138"/>
      <c r="I562" s="138"/>
      <c r="J562" s="138"/>
      <c r="K562" s="138"/>
      <c r="L562" s="138"/>
      <c r="M562" s="138"/>
      <c r="N562" s="138"/>
      <c r="O562" s="139"/>
      <c r="P562" s="138"/>
      <c r="Q562" s="138"/>
      <c r="R562" s="138"/>
      <c r="S562" s="138"/>
      <c r="T562" s="138"/>
      <c r="U562" s="138"/>
      <c r="V562" s="138"/>
      <c r="W562" s="139"/>
      <c r="X562" s="142"/>
      <c r="Y562" s="140"/>
      <c r="Z562" s="138"/>
      <c r="AA562" s="138"/>
      <c r="AB562" s="138"/>
      <c r="AC562" s="138"/>
      <c r="AD562" s="138"/>
      <c r="AE562" s="138"/>
      <c r="AF562" s="138"/>
      <c r="AG562" s="138"/>
      <c r="AH562" s="138"/>
      <c r="AI562" s="138"/>
      <c r="AJ562" s="141"/>
      <c r="AK562" s="44"/>
      <c r="AL562" s="44"/>
    </row>
    <row r="563" spans="2:38" customFormat="1" x14ac:dyDescent="0.25">
      <c r="B563" s="137"/>
      <c r="C563" s="138"/>
      <c r="D563" s="139"/>
      <c r="E563" s="139"/>
      <c r="F563" s="138"/>
      <c r="G563" s="138"/>
      <c r="H563" s="138"/>
      <c r="I563" s="138"/>
      <c r="J563" s="138"/>
      <c r="K563" s="138"/>
      <c r="L563" s="138"/>
      <c r="M563" s="138"/>
      <c r="N563" s="138"/>
      <c r="O563" s="139"/>
      <c r="P563" s="138"/>
      <c r="Q563" s="138"/>
      <c r="R563" s="138"/>
      <c r="S563" s="138"/>
      <c r="T563" s="138"/>
      <c r="U563" s="138"/>
      <c r="V563" s="138"/>
      <c r="W563" s="139"/>
      <c r="X563" s="142"/>
      <c r="Y563" s="140"/>
      <c r="Z563" s="138"/>
      <c r="AA563" s="138"/>
      <c r="AB563" s="138"/>
      <c r="AC563" s="138"/>
      <c r="AD563" s="138"/>
      <c r="AE563" s="138"/>
      <c r="AF563" s="138"/>
      <c r="AG563" s="138"/>
      <c r="AH563" s="138"/>
      <c r="AI563" s="138"/>
      <c r="AJ563" s="141"/>
      <c r="AK563" s="44"/>
      <c r="AL563" s="44"/>
    </row>
    <row r="564" spans="2:38" customFormat="1" x14ac:dyDescent="0.25">
      <c r="B564" s="137"/>
      <c r="C564" s="138"/>
      <c r="D564" s="139"/>
      <c r="E564" s="139"/>
      <c r="F564" s="138"/>
      <c r="G564" s="138"/>
      <c r="H564" s="138"/>
      <c r="I564" s="138"/>
      <c r="J564" s="138"/>
      <c r="K564" s="138"/>
      <c r="L564" s="138"/>
      <c r="M564" s="138"/>
      <c r="N564" s="138"/>
      <c r="O564" s="139"/>
      <c r="P564" s="138"/>
      <c r="Q564" s="138"/>
      <c r="R564" s="138"/>
      <c r="S564" s="138"/>
      <c r="T564" s="138"/>
      <c r="U564" s="138"/>
      <c r="V564" s="138"/>
      <c r="W564" s="139"/>
      <c r="X564" s="142"/>
      <c r="Y564" s="140"/>
      <c r="Z564" s="138"/>
      <c r="AA564" s="138"/>
      <c r="AB564" s="138"/>
      <c r="AC564" s="138"/>
      <c r="AD564" s="138"/>
      <c r="AE564" s="138"/>
      <c r="AF564" s="138"/>
      <c r="AG564" s="138"/>
      <c r="AH564" s="138"/>
      <c r="AI564" s="138"/>
      <c r="AJ564" s="141"/>
      <c r="AK564" s="44"/>
      <c r="AL564" s="44"/>
    </row>
    <row r="565" spans="2:38" customFormat="1" x14ac:dyDescent="0.25">
      <c r="B565" s="137"/>
      <c r="C565" s="138"/>
      <c r="D565" s="139"/>
      <c r="E565" s="139"/>
      <c r="F565" s="138"/>
      <c r="G565" s="138"/>
      <c r="H565" s="138"/>
      <c r="I565" s="138"/>
      <c r="J565" s="138"/>
      <c r="K565" s="138"/>
      <c r="L565" s="138"/>
      <c r="M565" s="138"/>
      <c r="N565" s="138"/>
      <c r="O565" s="139"/>
      <c r="P565" s="138"/>
      <c r="Q565" s="138"/>
      <c r="R565" s="138"/>
      <c r="S565" s="138"/>
      <c r="T565" s="138"/>
      <c r="U565" s="138"/>
      <c r="V565" s="138"/>
      <c r="W565" s="139"/>
      <c r="X565" s="142"/>
      <c r="Y565" s="140"/>
      <c r="Z565" s="138"/>
      <c r="AA565" s="138"/>
      <c r="AB565" s="138"/>
      <c r="AC565" s="138"/>
      <c r="AD565" s="138"/>
      <c r="AE565" s="138"/>
      <c r="AF565" s="138"/>
      <c r="AG565" s="138"/>
      <c r="AH565" s="138"/>
      <c r="AI565" s="138"/>
      <c r="AJ565" s="141"/>
      <c r="AK565" s="44"/>
      <c r="AL565" s="44"/>
    </row>
    <row r="566" spans="2:38" customFormat="1" x14ac:dyDescent="0.25">
      <c r="B566" s="137"/>
      <c r="C566" s="138"/>
      <c r="D566" s="139"/>
      <c r="E566" s="139"/>
      <c r="F566" s="138"/>
      <c r="G566" s="138"/>
      <c r="H566" s="138"/>
      <c r="I566" s="138"/>
      <c r="J566" s="138"/>
      <c r="K566" s="138"/>
      <c r="L566" s="138"/>
      <c r="M566" s="138"/>
      <c r="N566" s="138"/>
      <c r="O566" s="139"/>
      <c r="P566" s="138"/>
      <c r="Q566" s="138"/>
      <c r="R566" s="138"/>
      <c r="S566" s="138"/>
      <c r="T566" s="138"/>
      <c r="U566" s="138"/>
      <c r="V566" s="138"/>
      <c r="W566" s="139"/>
      <c r="X566" s="142"/>
      <c r="Y566" s="140"/>
      <c r="Z566" s="138"/>
      <c r="AA566" s="138"/>
      <c r="AB566" s="138"/>
      <c r="AC566" s="138"/>
      <c r="AD566" s="138"/>
      <c r="AE566" s="138"/>
      <c r="AF566" s="138"/>
      <c r="AG566" s="138"/>
      <c r="AH566" s="138"/>
      <c r="AI566" s="138"/>
      <c r="AJ566" s="141"/>
      <c r="AK566" s="44"/>
      <c r="AL566" s="44"/>
    </row>
    <row r="567" spans="2:38" customFormat="1" x14ac:dyDescent="0.25">
      <c r="B567" s="137"/>
      <c r="C567" s="138"/>
      <c r="D567" s="139"/>
      <c r="E567" s="139"/>
      <c r="F567" s="138"/>
      <c r="G567" s="138"/>
      <c r="H567" s="138"/>
      <c r="I567" s="138"/>
      <c r="J567" s="138"/>
      <c r="K567" s="138"/>
      <c r="L567" s="138"/>
      <c r="M567" s="138"/>
      <c r="N567" s="138"/>
      <c r="O567" s="139"/>
      <c r="P567" s="138"/>
      <c r="Q567" s="138"/>
      <c r="R567" s="138"/>
      <c r="S567" s="138"/>
      <c r="T567" s="138"/>
      <c r="U567" s="138"/>
      <c r="V567" s="138"/>
      <c r="W567" s="139"/>
      <c r="X567" s="142"/>
      <c r="Y567" s="140"/>
      <c r="Z567" s="138"/>
      <c r="AA567" s="138"/>
      <c r="AB567" s="138"/>
      <c r="AC567" s="138"/>
      <c r="AD567" s="138"/>
      <c r="AE567" s="138"/>
      <c r="AF567" s="138"/>
      <c r="AG567" s="138"/>
      <c r="AH567" s="138"/>
      <c r="AI567" s="138"/>
      <c r="AJ567" s="141"/>
      <c r="AK567" s="44"/>
      <c r="AL567" s="44"/>
    </row>
    <row r="568" spans="2:38" customFormat="1" x14ac:dyDescent="0.25">
      <c r="B568" s="137"/>
      <c r="C568" s="138"/>
      <c r="D568" s="139"/>
      <c r="E568" s="139"/>
      <c r="F568" s="138"/>
      <c r="G568" s="138"/>
      <c r="H568" s="138"/>
      <c r="I568" s="138"/>
      <c r="J568" s="138"/>
      <c r="K568" s="138"/>
      <c r="L568" s="138"/>
      <c r="M568" s="138"/>
      <c r="N568" s="138"/>
      <c r="O568" s="139"/>
      <c r="P568" s="138"/>
      <c r="Q568" s="138"/>
      <c r="R568" s="138"/>
      <c r="S568" s="138"/>
      <c r="T568" s="138"/>
      <c r="U568" s="138"/>
      <c r="V568" s="138"/>
      <c r="W568" s="139"/>
      <c r="X568" s="142"/>
      <c r="Y568" s="140"/>
      <c r="Z568" s="138"/>
      <c r="AA568" s="138"/>
      <c r="AB568" s="138"/>
      <c r="AC568" s="138"/>
      <c r="AD568" s="138"/>
      <c r="AE568" s="138"/>
      <c r="AF568" s="138"/>
      <c r="AG568" s="138"/>
      <c r="AH568" s="138"/>
      <c r="AI568" s="138"/>
      <c r="AJ568" s="141"/>
      <c r="AK568" s="44"/>
      <c r="AL568" s="44"/>
    </row>
    <row r="569" spans="2:38" customFormat="1" x14ac:dyDescent="0.25">
      <c r="B569" s="137"/>
      <c r="C569" s="138"/>
      <c r="D569" s="139"/>
      <c r="E569" s="139"/>
      <c r="F569" s="138"/>
      <c r="G569" s="138"/>
      <c r="H569" s="138"/>
      <c r="I569" s="138"/>
      <c r="J569" s="138"/>
      <c r="K569" s="138"/>
      <c r="L569" s="138"/>
      <c r="M569" s="138"/>
      <c r="N569" s="138"/>
      <c r="O569" s="139"/>
      <c r="P569" s="138"/>
      <c r="Q569" s="138"/>
      <c r="R569" s="138"/>
      <c r="S569" s="138"/>
      <c r="T569" s="138"/>
      <c r="U569" s="138"/>
      <c r="V569" s="138"/>
      <c r="W569" s="139"/>
      <c r="X569" s="142"/>
      <c r="Y569" s="140"/>
      <c r="Z569" s="138"/>
      <c r="AA569" s="138"/>
      <c r="AB569" s="138"/>
      <c r="AC569" s="138"/>
      <c r="AD569" s="138"/>
      <c r="AE569" s="138"/>
      <c r="AF569" s="138"/>
      <c r="AG569" s="138"/>
      <c r="AH569" s="138"/>
      <c r="AI569" s="138"/>
      <c r="AJ569" s="141"/>
      <c r="AK569" s="44"/>
      <c r="AL569" s="44"/>
    </row>
    <row r="570" spans="2:38" customFormat="1" x14ac:dyDescent="0.25">
      <c r="B570" s="137"/>
      <c r="C570" s="138"/>
      <c r="D570" s="139"/>
      <c r="E570" s="139"/>
      <c r="F570" s="138"/>
      <c r="G570" s="138"/>
      <c r="H570" s="138"/>
      <c r="I570" s="138"/>
      <c r="J570" s="138"/>
      <c r="K570" s="138"/>
      <c r="L570" s="138"/>
      <c r="M570" s="138"/>
      <c r="N570" s="138"/>
      <c r="O570" s="139"/>
      <c r="P570" s="138"/>
      <c r="Q570" s="138"/>
      <c r="R570" s="138"/>
      <c r="S570" s="138"/>
      <c r="T570" s="138"/>
      <c r="U570" s="138"/>
      <c r="V570" s="138"/>
      <c r="W570" s="139"/>
      <c r="X570" s="142"/>
      <c r="Y570" s="140"/>
      <c r="Z570" s="138"/>
      <c r="AA570" s="138"/>
      <c r="AB570" s="138"/>
      <c r="AC570" s="138"/>
      <c r="AD570" s="138"/>
      <c r="AE570" s="138"/>
      <c r="AF570" s="138"/>
      <c r="AG570" s="138"/>
      <c r="AH570" s="138"/>
      <c r="AI570" s="138"/>
      <c r="AJ570" s="141"/>
      <c r="AK570" s="44"/>
      <c r="AL570" s="44"/>
    </row>
    <row r="571" spans="2:38" customFormat="1" x14ac:dyDescent="0.25">
      <c r="B571" s="137"/>
      <c r="C571" s="138"/>
      <c r="D571" s="139"/>
      <c r="E571" s="139"/>
      <c r="F571" s="138"/>
      <c r="G571" s="138"/>
      <c r="H571" s="138"/>
      <c r="I571" s="138"/>
      <c r="J571" s="138"/>
      <c r="K571" s="138"/>
      <c r="L571" s="138"/>
      <c r="M571" s="138"/>
      <c r="N571" s="138"/>
      <c r="O571" s="139"/>
      <c r="P571" s="138"/>
      <c r="Q571" s="138"/>
      <c r="R571" s="138"/>
      <c r="S571" s="138"/>
      <c r="T571" s="138"/>
      <c r="U571" s="138"/>
      <c r="V571" s="138"/>
      <c r="W571" s="139"/>
      <c r="X571" s="142"/>
      <c r="Y571" s="140"/>
      <c r="Z571" s="138"/>
      <c r="AA571" s="138"/>
      <c r="AB571" s="138"/>
      <c r="AC571" s="138"/>
      <c r="AD571" s="138"/>
      <c r="AE571" s="138"/>
      <c r="AF571" s="138"/>
      <c r="AG571" s="138"/>
      <c r="AH571" s="138"/>
      <c r="AI571" s="138"/>
      <c r="AJ571" s="141"/>
      <c r="AK571" s="44"/>
      <c r="AL571" s="44"/>
    </row>
    <row r="572" spans="2:38" customFormat="1" x14ac:dyDescent="0.25">
      <c r="B572" s="137"/>
      <c r="C572" s="138"/>
      <c r="D572" s="139"/>
      <c r="E572" s="139"/>
      <c r="F572" s="138"/>
      <c r="G572" s="138"/>
      <c r="H572" s="138"/>
      <c r="I572" s="138"/>
      <c r="J572" s="138"/>
      <c r="K572" s="138"/>
      <c r="L572" s="138"/>
      <c r="M572" s="138"/>
      <c r="N572" s="138"/>
      <c r="O572" s="139"/>
      <c r="P572" s="138"/>
      <c r="Q572" s="138"/>
      <c r="R572" s="138"/>
      <c r="S572" s="138"/>
      <c r="T572" s="138"/>
      <c r="U572" s="138"/>
      <c r="V572" s="138"/>
      <c r="W572" s="139"/>
      <c r="X572" s="142"/>
      <c r="Y572" s="140"/>
      <c r="Z572" s="138"/>
      <c r="AA572" s="138"/>
      <c r="AB572" s="138"/>
      <c r="AC572" s="138"/>
      <c r="AD572" s="138"/>
      <c r="AE572" s="138"/>
      <c r="AF572" s="138"/>
      <c r="AG572" s="138"/>
      <c r="AH572" s="138"/>
      <c r="AI572" s="138"/>
      <c r="AJ572" s="141"/>
      <c r="AK572" s="44"/>
      <c r="AL572" s="44"/>
    </row>
    <row r="573" spans="2:38" customFormat="1" x14ac:dyDescent="0.25">
      <c r="B573" s="137"/>
      <c r="C573" s="138"/>
      <c r="D573" s="139"/>
      <c r="E573" s="139"/>
      <c r="F573" s="138"/>
      <c r="G573" s="138"/>
      <c r="H573" s="138"/>
      <c r="I573" s="138"/>
      <c r="J573" s="138"/>
      <c r="K573" s="138"/>
      <c r="L573" s="138"/>
      <c r="M573" s="138"/>
      <c r="N573" s="138"/>
      <c r="O573" s="139"/>
      <c r="P573" s="138"/>
      <c r="Q573" s="138"/>
      <c r="R573" s="138"/>
      <c r="S573" s="138"/>
      <c r="T573" s="138"/>
      <c r="U573" s="138"/>
      <c r="V573" s="138"/>
      <c r="W573" s="139"/>
      <c r="X573" s="142"/>
      <c r="Y573" s="140"/>
      <c r="Z573" s="138"/>
      <c r="AA573" s="138"/>
      <c r="AB573" s="138"/>
      <c r="AC573" s="138"/>
      <c r="AD573" s="138"/>
      <c r="AE573" s="138"/>
      <c r="AF573" s="138"/>
      <c r="AG573" s="138"/>
      <c r="AH573" s="138"/>
      <c r="AI573" s="138"/>
      <c r="AJ573" s="141"/>
      <c r="AK573" s="44"/>
      <c r="AL573" s="44"/>
    </row>
    <row r="574" spans="2:38" customFormat="1" x14ac:dyDescent="0.25">
      <c r="B574" s="137"/>
      <c r="C574" s="138"/>
      <c r="D574" s="139"/>
      <c r="E574" s="139"/>
      <c r="F574" s="138"/>
      <c r="G574" s="138"/>
      <c r="H574" s="138"/>
      <c r="I574" s="138"/>
      <c r="J574" s="138"/>
      <c r="K574" s="138"/>
      <c r="L574" s="138"/>
      <c r="M574" s="138"/>
      <c r="N574" s="138"/>
      <c r="O574" s="139"/>
      <c r="P574" s="138"/>
      <c r="Q574" s="138"/>
      <c r="R574" s="138"/>
      <c r="S574" s="138"/>
      <c r="T574" s="138"/>
      <c r="U574" s="138"/>
      <c r="V574" s="138"/>
      <c r="W574" s="139"/>
      <c r="X574" s="142"/>
      <c r="Y574" s="140"/>
      <c r="Z574" s="138"/>
      <c r="AA574" s="138"/>
      <c r="AB574" s="138"/>
      <c r="AC574" s="138"/>
      <c r="AD574" s="138"/>
      <c r="AE574" s="138"/>
      <c r="AF574" s="138"/>
      <c r="AG574" s="138"/>
      <c r="AH574" s="138"/>
      <c r="AI574" s="138"/>
      <c r="AJ574" s="141"/>
      <c r="AK574" s="44"/>
      <c r="AL574" s="44"/>
    </row>
    <row r="575" spans="2:38" customFormat="1" x14ac:dyDescent="0.25">
      <c r="B575" s="137"/>
      <c r="C575" s="138"/>
      <c r="D575" s="139"/>
      <c r="E575" s="139"/>
      <c r="F575" s="138"/>
      <c r="G575" s="138"/>
      <c r="H575" s="138"/>
      <c r="I575" s="138"/>
      <c r="J575" s="138"/>
      <c r="K575" s="138"/>
      <c r="L575" s="138"/>
      <c r="M575" s="138"/>
      <c r="N575" s="138"/>
      <c r="O575" s="139"/>
      <c r="P575" s="138"/>
      <c r="Q575" s="138"/>
      <c r="R575" s="138"/>
      <c r="S575" s="138"/>
      <c r="T575" s="138"/>
      <c r="U575" s="138"/>
      <c r="V575" s="138"/>
      <c r="W575" s="139"/>
      <c r="X575" s="142"/>
      <c r="Y575" s="140"/>
      <c r="Z575" s="138"/>
      <c r="AA575" s="138"/>
      <c r="AB575" s="138"/>
      <c r="AC575" s="138"/>
      <c r="AD575" s="138"/>
      <c r="AE575" s="138"/>
      <c r="AF575" s="138"/>
      <c r="AG575" s="138"/>
      <c r="AH575" s="138"/>
      <c r="AI575" s="138"/>
      <c r="AJ575" s="141"/>
      <c r="AK575" s="44"/>
      <c r="AL575" s="44"/>
    </row>
    <row r="576" spans="2:38" customFormat="1" x14ac:dyDescent="0.25">
      <c r="B576" s="137"/>
      <c r="C576" s="138"/>
      <c r="D576" s="139"/>
      <c r="E576" s="139"/>
      <c r="F576" s="138"/>
      <c r="G576" s="138"/>
      <c r="H576" s="138"/>
      <c r="I576" s="138"/>
      <c r="J576" s="138"/>
      <c r="K576" s="138"/>
      <c r="L576" s="138"/>
      <c r="M576" s="138"/>
      <c r="N576" s="138"/>
      <c r="O576" s="139"/>
      <c r="P576" s="138"/>
      <c r="Q576" s="138"/>
      <c r="R576" s="138"/>
      <c r="S576" s="138"/>
      <c r="T576" s="138"/>
      <c r="U576" s="138"/>
      <c r="V576" s="138"/>
      <c r="W576" s="139"/>
      <c r="X576" s="142"/>
      <c r="Y576" s="140"/>
      <c r="Z576" s="138"/>
      <c r="AA576" s="138"/>
      <c r="AB576" s="138"/>
      <c r="AC576" s="138"/>
      <c r="AD576" s="138"/>
      <c r="AE576" s="138"/>
      <c r="AF576" s="138"/>
      <c r="AG576" s="138"/>
      <c r="AH576" s="138"/>
      <c r="AI576" s="138"/>
      <c r="AJ576" s="141"/>
      <c r="AK576" s="44"/>
      <c r="AL576" s="44"/>
    </row>
    <row r="577" spans="2:38" customFormat="1" x14ac:dyDescent="0.25">
      <c r="B577" s="137"/>
      <c r="C577" s="138"/>
      <c r="D577" s="139"/>
      <c r="E577" s="139"/>
      <c r="F577" s="138"/>
      <c r="G577" s="138"/>
      <c r="H577" s="138"/>
      <c r="I577" s="138"/>
      <c r="J577" s="138"/>
      <c r="K577" s="138"/>
      <c r="L577" s="138"/>
      <c r="M577" s="138"/>
      <c r="N577" s="138"/>
      <c r="O577" s="139"/>
      <c r="P577" s="138"/>
      <c r="Q577" s="138"/>
      <c r="R577" s="138"/>
      <c r="S577" s="138"/>
      <c r="T577" s="138"/>
      <c r="U577" s="138"/>
      <c r="V577" s="138"/>
      <c r="W577" s="139"/>
      <c r="X577" s="142"/>
      <c r="Y577" s="140"/>
      <c r="Z577" s="138"/>
      <c r="AA577" s="138"/>
      <c r="AB577" s="138"/>
      <c r="AC577" s="138"/>
      <c r="AD577" s="138"/>
      <c r="AE577" s="138"/>
      <c r="AF577" s="138"/>
      <c r="AG577" s="138"/>
      <c r="AH577" s="138"/>
      <c r="AI577" s="138"/>
      <c r="AJ577" s="141"/>
      <c r="AK577" s="44"/>
      <c r="AL577" s="44"/>
    </row>
    <row r="578" spans="2:38" customFormat="1" x14ac:dyDescent="0.25">
      <c r="B578" s="137"/>
      <c r="C578" s="138"/>
      <c r="D578" s="139"/>
      <c r="E578" s="139"/>
      <c r="F578" s="138"/>
      <c r="G578" s="138"/>
      <c r="H578" s="138"/>
      <c r="I578" s="138"/>
      <c r="J578" s="138"/>
      <c r="K578" s="138"/>
      <c r="L578" s="138"/>
      <c r="M578" s="138"/>
      <c r="N578" s="138"/>
      <c r="O578" s="139"/>
      <c r="P578" s="138"/>
      <c r="Q578" s="138"/>
      <c r="R578" s="138"/>
      <c r="S578" s="138"/>
      <c r="T578" s="138"/>
      <c r="U578" s="138"/>
      <c r="V578" s="138"/>
      <c r="W578" s="139"/>
      <c r="X578" s="142"/>
      <c r="Y578" s="140"/>
      <c r="Z578" s="138"/>
      <c r="AA578" s="138"/>
      <c r="AB578" s="138"/>
      <c r="AC578" s="138"/>
      <c r="AD578" s="138"/>
      <c r="AE578" s="138"/>
      <c r="AF578" s="138"/>
      <c r="AG578" s="138"/>
      <c r="AH578" s="138"/>
      <c r="AI578" s="138"/>
      <c r="AJ578" s="141"/>
      <c r="AK578" s="44"/>
      <c r="AL578" s="44"/>
    </row>
    <row r="579" spans="2:38" customFormat="1" x14ac:dyDescent="0.25">
      <c r="B579" s="137"/>
      <c r="C579" s="138"/>
      <c r="D579" s="139"/>
      <c r="E579" s="139"/>
      <c r="F579" s="138"/>
      <c r="G579" s="138"/>
      <c r="H579" s="138"/>
      <c r="I579" s="138"/>
      <c r="J579" s="138"/>
      <c r="K579" s="138"/>
      <c r="L579" s="138"/>
      <c r="M579" s="138"/>
      <c r="N579" s="138"/>
      <c r="O579" s="139"/>
      <c r="P579" s="138"/>
      <c r="Q579" s="138"/>
      <c r="R579" s="138"/>
      <c r="S579" s="138"/>
      <c r="T579" s="138"/>
      <c r="U579" s="138"/>
      <c r="V579" s="138"/>
      <c r="W579" s="139"/>
      <c r="X579" s="142"/>
      <c r="Y579" s="140"/>
      <c r="Z579" s="138"/>
      <c r="AA579" s="138"/>
      <c r="AB579" s="138"/>
      <c r="AC579" s="138"/>
      <c r="AD579" s="138"/>
      <c r="AE579" s="138"/>
      <c r="AF579" s="138"/>
      <c r="AG579" s="138"/>
      <c r="AH579" s="138"/>
      <c r="AI579" s="138"/>
      <c r="AJ579" s="141"/>
      <c r="AK579" s="44"/>
      <c r="AL579" s="44"/>
    </row>
    <row r="580" spans="2:38" customFormat="1" x14ac:dyDescent="0.25">
      <c r="B580" s="137"/>
      <c r="C580" s="138"/>
      <c r="D580" s="139"/>
      <c r="E580" s="139"/>
      <c r="F580" s="138"/>
      <c r="G580" s="138"/>
      <c r="H580" s="138"/>
      <c r="I580" s="138"/>
      <c r="J580" s="138"/>
      <c r="K580" s="138"/>
      <c r="L580" s="138"/>
      <c r="M580" s="138"/>
      <c r="N580" s="138"/>
      <c r="O580" s="139"/>
      <c r="P580" s="138"/>
      <c r="Q580" s="138"/>
      <c r="R580" s="138"/>
      <c r="S580" s="138"/>
      <c r="T580" s="138"/>
      <c r="U580" s="138"/>
      <c r="V580" s="138"/>
      <c r="W580" s="139"/>
      <c r="X580" s="142"/>
      <c r="Y580" s="140"/>
      <c r="Z580" s="138"/>
      <c r="AA580" s="138"/>
      <c r="AB580" s="138"/>
      <c r="AC580" s="138"/>
      <c r="AD580" s="138"/>
      <c r="AE580" s="138"/>
      <c r="AF580" s="138"/>
      <c r="AG580" s="138"/>
      <c r="AH580" s="138"/>
      <c r="AI580" s="138"/>
      <c r="AJ580" s="141"/>
      <c r="AK580" s="44"/>
      <c r="AL580" s="44"/>
    </row>
    <row r="581" spans="2:38" customFormat="1" x14ac:dyDescent="0.25">
      <c r="B581" s="137"/>
      <c r="C581" s="138"/>
      <c r="D581" s="139"/>
      <c r="E581" s="139"/>
      <c r="F581" s="138"/>
      <c r="G581" s="138"/>
      <c r="H581" s="138"/>
      <c r="I581" s="138"/>
      <c r="J581" s="138"/>
      <c r="K581" s="138"/>
      <c r="L581" s="138"/>
      <c r="M581" s="138"/>
      <c r="N581" s="138"/>
      <c r="O581" s="139"/>
      <c r="P581" s="138"/>
      <c r="Q581" s="138"/>
      <c r="R581" s="138"/>
      <c r="S581" s="138"/>
      <c r="T581" s="138"/>
      <c r="U581" s="138"/>
      <c r="V581" s="138"/>
      <c r="W581" s="139"/>
      <c r="X581" s="142"/>
      <c r="Y581" s="140"/>
      <c r="Z581" s="138"/>
      <c r="AA581" s="138"/>
      <c r="AB581" s="138"/>
      <c r="AC581" s="138"/>
      <c r="AD581" s="138"/>
      <c r="AE581" s="138"/>
      <c r="AF581" s="138"/>
      <c r="AG581" s="138"/>
      <c r="AH581" s="138"/>
      <c r="AI581" s="138"/>
      <c r="AJ581" s="141"/>
      <c r="AK581" s="44"/>
      <c r="AL581" s="44"/>
    </row>
    <row r="582" spans="2:38" customFormat="1" x14ac:dyDescent="0.25">
      <c r="B582" s="137"/>
      <c r="C582" s="138"/>
      <c r="D582" s="139"/>
      <c r="E582" s="139"/>
      <c r="F582" s="138"/>
      <c r="G582" s="138"/>
      <c r="H582" s="138"/>
      <c r="I582" s="138"/>
      <c r="J582" s="138"/>
      <c r="K582" s="138"/>
      <c r="L582" s="138"/>
      <c r="M582" s="138"/>
      <c r="N582" s="138"/>
      <c r="O582" s="139"/>
      <c r="P582" s="138"/>
      <c r="Q582" s="138"/>
      <c r="R582" s="138"/>
      <c r="S582" s="138"/>
      <c r="T582" s="138"/>
      <c r="U582" s="138"/>
      <c r="V582" s="138"/>
      <c r="W582" s="139"/>
      <c r="X582" s="142"/>
      <c r="Y582" s="140"/>
      <c r="Z582" s="138"/>
      <c r="AA582" s="138"/>
      <c r="AB582" s="138"/>
      <c r="AC582" s="138"/>
      <c r="AD582" s="138"/>
      <c r="AE582" s="138"/>
      <c r="AF582" s="138"/>
      <c r="AG582" s="138"/>
      <c r="AH582" s="138"/>
      <c r="AI582" s="138"/>
      <c r="AJ582" s="141"/>
      <c r="AK582" s="44"/>
      <c r="AL582" s="44"/>
    </row>
    <row r="583" spans="2:38" customFormat="1" x14ac:dyDescent="0.25">
      <c r="B583" s="137"/>
      <c r="C583" s="138"/>
      <c r="D583" s="139"/>
      <c r="E583" s="139"/>
      <c r="F583" s="138"/>
      <c r="G583" s="138"/>
      <c r="H583" s="138"/>
      <c r="I583" s="138"/>
      <c r="J583" s="138"/>
      <c r="K583" s="138"/>
      <c r="L583" s="138"/>
      <c r="M583" s="138"/>
      <c r="N583" s="138"/>
      <c r="O583" s="139"/>
      <c r="P583" s="138"/>
      <c r="Q583" s="138"/>
      <c r="R583" s="138"/>
      <c r="S583" s="138"/>
      <c r="T583" s="138"/>
      <c r="U583" s="138"/>
      <c r="V583" s="138"/>
      <c r="W583" s="139"/>
      <c r="X583" s="142"/>
      <c r="Y583" s="140"/>
      <c r="Z583" s="138"/>
      <c r="AA583" s="138"/>
      <c r="AB583" s="138"/>
      <c r="AC583" s="138"/>
      <c r="AD583" s="138"/>
      <c r="AE583" s="138"/>
      <c r="AF583" s="138"/>
      <c r="AG583" s="138"/>
      <c r="AH583" s="138"/>
      <c r="AI583" s="138"/>
      <c r="AJ583" s="141"/>
      <c r="AK583" s="44"/>
      <c r="AL583" s="44"/>
    </row>
    <row r="584" spans="2:38" customFormat="1" x14ac:dyDescent="0.25">
      <c r="B584" s="137"/>
      <c r="C584" s="138"/>
      <c r="D584" s="139"/>
      <c r="E584" s="139"/>
      <c r="F584" s="138"/>
      <c r="G584" s="138"/>
      <c r="H584" s="138"/>
      <c r="I584" s="138"/>
      <c r="J584" s="138"/>
      <c r="K584" s="138"/>
      <c r="L584" s="138"/>
      <c r="M584" s="138"/>
      <c r="N584" s="138"/>
      <c r="O584" s="139"/>
      <c r="P584" s="138"/>
      <c r="Q584" s="138"/>
      <c r="R584" s="138"/>
      <c r="S584" s="138"/>
      <c r="T584" s="138"/>
      <c r="U584" s="138"/>
      <c r="V584" s="138"/>
      <c r="W584" s="139"/>
      <c r="X584" s="142"/>
      <c r="Y584" s="140"/>
      <c r="Z584" s="138"/>
      <c r="AA584" s="138"/>
      <c r="AB584" s="138"/>
      <c r="AC584" s="138"/>
      <c r="AD584" s="138"/>
      <c r="AE584" s="138"/>
      <c r="AF584" s="138"/>
      <c r="AG584" s="138"/>
      <c r="AH584" s="138"/>
      <c r="AI584" s="138"/>
      <c r="AJ584" s="141"/>
      <c r="AK584" s="44"/>
      <c r="AL584" s="44"/>
    </row>
    <row r="585" spans="2:38" customFormat="1" x14ac:dyDescent="0.25">
      <c r="B585" s="137"/>
      <c r="C585" s="138"/>
      <c r="D585" s="139"/>
      <c r="E585" s="139"/>
      <c r="F585" s="138"/>
      <c r="G585" s="138"/>
      <c r="H585" s="138"/>
      <c r="I585" s="138"/>
      <c r="J585" s="138"/>
      <c r="K585" s="138"/>
      <c r="L585" s="138"/>
      <c r="M585" s="138"/>
      <c r="N585" s="138"/>
      <c r="O585" s="139"/>
      <c r="P585" s="138"/>
      <c r="Q585" s="138"/>
      <c r="R585" s="138"/>
      <c r="S585" s="138"/>
      <c r="T585" s="138"/>
      <c r="U585" s="138"/>
      <c r="V585" s="138"/>
      <c r="W585" s="139"/>
      <c r="X585" s="142"/>
      <c r="Y585" s="140"/>
      <c r="Z585" s="138"/>
      <c r="AA585" s="138"/>
      <c r="AB585" s="138"/>
      <c r="AC585" s="138"/>
      <c r="AD585" s="138"/>
      <c r="AE585" s="138"/>
      <c r="AF585" s="138"/>
      <c r="AG585" s="138"/>
      <c r="AH585" s="138"/>
      <c r="AI585" s="138"/>
      <c r="AJ585" s="141"/>
      <c r="AK585" s="44"/>
      <c r="AL585" s="44"/>
    </row>
    <row r="586" spans="2:38" customFormat="1" x14ac:dyDescent="0.25">
      <c r="B586" s="137"/>
      <c r="C586" s="138"/>
      <c r="D586" s="139"/>
      <c r="E586" s="139"/>
      <c r="F586" s="138"/>
      <c r="G586" s="138"/>
      <c r="H586" s="138"/>
      <c r="I586" s="138"/>
      <c r="J586" s="138"/>
      <c r="K586" s="138"/>
      <c r="L586" s="138"/>
      <c r="M586" s="138"/>
      <c r="N586" s="138"/>
      <c r="O586" s="139"/>
      <c r="P586" s="138"/>
      <c r="Q586" s="138"/>
      <c r="R586" s="138"/>
      <c r="S586" s="138"/>
      <c r="T586" s="138"/>
      <c r="U586" s="138"/>
      <c r="V586" s="138"/>
      <c r="W586" s="139"/>
      <c r="X586" s="142"/>
      <c r="Y586" s="140"/>
      <c r="Z586" s="138"/>
      <c r="AA586" s="138"/>
      <c r="AB586" s="138"/>
      <c r="AC586" s="138"/>
      <c r="AD586" s="138"/>
      <c r="AE586" s="138"/>
      <c r="AF586" s="138"/>
      <c r="AG586" s="138"/>
      <c r="AH586" s="138"/>
      <c r="AI586" s="138"/>
      <c r="AJ586" s="141"/>
      <c r="AK586" s="44"/>
      <c r="AL586" s="44"/>
    </row>
    <row r="587" spans="2:38" customFormat="1" x14ac:dyDescent="0.25">
      <c r="B587" s="137"/>
      <c r="C587" s="138"/>
      <c r="D587" s="139"/>
      <c r="E587" s="139"/>
      <c r="F587" s="138"/>
      <c r="G587" s="138"/>
      <c r="H587" s="138"/>
      <c r="I587" s="138"/>
      <c r="J587" s="138"/>
      <c r="K587" s="138"/>
      <c r="L587" s="138"/>
      <c r="M587" s="138"/>
      <c r="N587" s="138"/>
      <c r="O587" s="139"/>
      <c r="P587" s="138"/>
      <c r="Q587" s="138"/>
      <c r="R587" s="138"/>
      <c r="S587" s="138"/>
      <c r="T587" s="138"/>
      <c r="U587" s="138"/>
      <c r="V587" s="138"/>
      <c r="W587" s="139"/>
      <c r="X587" s="142"/>
      <c r="Y587" s="140"/>
      <c r="Z587" s="138"/>
      <c r="AA587" s="138"/>
      <c r="AB587" s="138"/>
      <c r="AC587" s="138"/>
      <c r="AD587" s="138"/>
      <c r="AE587" s="138"/>
      <c r="AF587" s="138"/>
      <c r="AG587" s="138"/>
      <c r="AH587" s="138"/>
      <c r="AI587" s="138"/>
      <c r="AJ587" s="141"/>
      <c r="AK587" s="44"/>
      <c r="AL587" s="44"/>
    </row>
    <row r="588" spans="2:38" customFormat="1" x14ac:dyDescent="0.25">
      <c r="B588" s="137"/>
      <c r="C588" s="138"/>
      <c r="D588" s="139"/>
      <c r="E588" s="139"/>
      <c r="F588" s="138"/>
      <c r="G588" s="138"/>
      <c r="H588" s="138"/>
      <c r="I588" s="138"/>
      <c r="J588" s="138"/>
      <c r="K588" s="138"/>
      <c r="L588" s="138"/>
      <c r="M588" s="138"/>
      <c r="N588" s="138"/>
      <c r="O588" s="139"/>
      <c r="P588" s="138"/>
      <c r="Q588" s="138"/>
      <c r="R588" s="138"/>
      <c r="S588" s="138"/>
      <c r="T588" s="138"/>
      <c r="U588" s="138"/>
      <c r="V588" s="138"/>
      <c r="W588" s="139"/>
      <c r="X588" s="142"/>
      <c r="Y588" s="140"/>
      <c r="Z588" s="138"/>
      <c r="AA588" s="138"/>
      <c r="AB588" s="138"/>
      <c r="AC588" s="138"/>
      <c r="AD588" s="138"/>
      <c r="AE588" s="138"/>
      <c r="AF588" s="138"/>
      <c r="AG588" s="138"/>
      <c r="AH588" s="138"/>
      <c r="AI588" s="138"/>
      <c r="AJ588" s="141"/>
      <c r="AK588" s="44"/>
      <c r="AL588" s="44"/>
    </row>
    <row r="589" spans="2:38" customFormat="1" x14ac:dyDescent="0.25">
      <c r="B589" s="137"/>
      <c r="C589" s="138"/>
      <c r="D589" s="139"/>
      <c r="E589" s="139"/>
      <c r="F589" s="138"/>
      <c r="G589" s="138"/>
      <c r="H589" s="138"/>
      <c r="I589" s="138"/>
      <c r="J589" s="138"/>
      <c r="K589" s="138"/>
      <c r="L589" s="138"/>
      <c r="M589" s="138"/>
      <c r="N589" s="138"/>
      <c r="O589" s="139"/>
      <c r="P589" s="138"/>
      <c r="Q589" s="138"/>
      <c r="R589" s="138"/>
      <c r="S589" s="138"/>
      <c r="T589" s="138"/>
      <c r="U589" s="138"/>
      <c r="V589" s="138"/>
      <c r="W589" s="139"/>
      <c r="X589" s="142"/>
      <c r="Y589" s="140"/>
      <c r="Z589" s="138"/>
      <c r="AA589" s="138"/>
      <c r="AB589" s="138"/>
      <c r="AC589" s="138"/>
      <c r="AD589" s="138"/>
      <c r="AE589" s="138"/>
      <c r="AF589" s="138"/>
      <c r="AG589" s="138"/>
      <c r="AH589" s="138"/>
      <c r="AI589" s="138"/>
      <c r="AJ589" s="141"/>
      <c r="AK589" s="44"/>
      <c r="AL589" s="44"/>
    </row>
    <row r="590" spans="2:38" customFormat="1" x14ac:dyDescent="0.25">
      <c r="B590" s="137"/>
      <c r="C590" s="138"/>
      <c r="D590" s="139"/>
      <c r="E590" s="139"/>
      <c r="F590" s="138"/>
      <c r="G590" s="138"/>
      <c r="H590" s="138"/>
      <c r="I590" s="138"/>
      <c r="J590" s="138"/>
      <c r="K590" s="138"/>
      <c r="L590" s="138"/>
      <c r="M590" s="138"/>
      <c r="N590" s="138"/>
      <c r="O590" s="139"/>
      <c r="P590" s="138"/>
      <c r="Q590" s="138"/>
      <c r="R590" s="138"/>
      <c r="S590" s="138"/>
      <c r="T590" s="138"/>
      <c r="U590" s="138"/>
      <c r="V590" s="138"/>
      <c r="W590" s="139"/>
      <c r="X590" s="142"/>
      <c r="Y590" s="140"/>
      <c r="Z590" s="138"/>
      <c r="AA590" s="138"/>
      <c r="AB590" s="138"/>
      <c r="AC590" s="138"/>
      <c r="AD590" s="138"/>
      <c r="AE590" s="138"/>
      <c r="AF590" s="138"/>
      <c r="AG590" s="138"/>
      <c r="AH590" s="138"/>
      <c r="AI590" s="138"/>
      <c r="AJ590" s="141"/>
      <c r="AK590" s="44"/>
      <c r="AL590" s="44"/>
    </row>
    <row r="591" spans="2:38" customFormat="1" x14ac:dyDescent="0.25">
      <c r="B591" s="137"/>
      <c r="C591" s="138"/>
      <c r="D591" s="139"/>
      <c r="E591" s="139"/>
      <c r="F591" s="138"/>
      <c r="G591" s="138"/>
      <c r="H591" s="138"/>
      <c r="I591" s="138"/>
      <c r="J591" s="138"/>
      <c r="K591" s="138"/>
      <c r="L591" s="138"/>
      <c r="M591" s="138"/>
      <c r="N591" s="138"/>
      <c r="O591" s="139"/>
      <c r="P591" s="138"/>
      <c r="Q591" s="138"/>
      <c r="R591" s="138"/>
      <c r="S591" s="138"/>
      <c r="T591" s="138"/>
      <c r="U591" s="138"/>
      <c r="V591" s="138"/>
      <c r="W591" s="139"/>
      <c r="X591" s="142"/>
      <c r="Y591" s="140"/>
      <c r="Z591" s="138"/>
      <c r="AA591" s="138"/>
      <c r="AB591" s="138"/>
      <c r="AC591" s="138"/>
      <c r="AD591" s="138"/>
      <c r="AE591" s="138"/>
      <c r="AF591" s="138"/>
      <c r="AG591" s="138"/>
      <c r="AH591" s="138"/>
      <c r="AI591" s="138"/>
      <c r="AJ591" s="141"/>
      <c r="AK591" s="44"/>
      <c r="AL591" s="44"/>
    </row>
    <row r="592" spans="2:38" customFormat="1" x14ac:dyDescent="0.25">
      <c r="B592" s="137"/>
      <c r="C592" s="138"/>
      <c r="D592" s="139"/>
      <c r="E592" s="139"/>
      <c r="F592" s="138"/>
      <c r="G592" s="138"/>
      <c r="H592" s="138"/>
      <c r="I592" s="138"/>
      <c r="J592" s="138"/>
      <c r="K592" s="138"/>
      <c r="L592" s="138"/>
      <c r="M592" s="138"/>
      <c r="N592" s="138"/>
      <c r="O592" s="139"/>
      <c r="P592" s="138"/>
      <c r="Q592" s="138"/>
      <c r="R592" s="138"/>
      <c r="S592" s="138"/>
      <c r="T592" s="138"/>
      <c r="U592" s="138"/>
      <c r="V592" s="138"/>
      <c r="W592" s="139"/>
      <c r="X592" s="142"/>
      <c r="Y592" s="140"/>
      <c r="Z592" s="138"/>
      <c r="AA592" s="138"/>
      <c r="AB592" s="138"/>
      <c r="AC592" s="138"/>
      <c r="AD592" s="138"/>
      <c r="AE592" s="138"/>
      <c r="AF592" s="138"/>
      <c r="AG592" s="138"/>
      <c r="AH592" s="138"/>
      <c r="AI592" s="138"/>
      <c r="AJ592" s="141"/>
      <c r="AK592" s="44"/>
      <c r="AL592" s="44"/>
    </row>
    <row r="593" spans="2:40" customFormat="1" x14ac:dyDescent="0.25">
      <c r="B593" s="137"/>
      <c r="C593" s="138"/>
      <c r="D593" s="139"/>
      <c r="E593" s="139"/>
      <c r="F593" s="138"/>
      <c r="G593" s="138"/>
      <c r="H593" s="138"/>
      <c r="I593" s="138"/>
      <c r="J593" s="138"/>
      <c r="K593" s="138"/>
      <c r="L593" s="138"/>
      <c r="M593" s="138"/>
      <c r="N593" s="138"/>
      <c r="O593" s="139"/>
      <c r="P593" s="138"/>
      <c r="Q593" s="138"/>
      <c r="R593" s="138"/>
      <c r="S593" s="138"/>
      <c r="T593" s="138"/>
      <c r="U593" s="138"/>
      <c r="V593" s="138"/>
      <c r="W593" s="139"/>
      <c r="X593" s="142"/>
      <c r="Y593" s="140"/>
      <c r="Z593" s="138"/>
      <c r="AA593" s="138"/>
      <c r="AB593" s="138"/>
      <c r="AC593" s="138"/>
      <c r="AD593" s="138"/>
      <c r="AE593" s="138"/>
      <c r="AF593" s="138"/>
      <c r="AG593" s="138"/>
      <c r="AH593" s="138"/>
      <c r="AI593" s="138"/>
      <c r="AJ593" s="141"/>
      <c r="AK593" s="44"/>
      <c r="AL593" s="44"/>
    </row>
    <row r="594" spans="2:40" customFormat="1" x14ac:dyDescent="0.25">
      <c r="B594" s="137"/>
      <c r="C594" s="138"/>
      <c r="D594" s="139"/>
      <c r="E594" s="139"/>
      <c r="F594" s="138"/>
      <c r="G594" s="138"/>
      <c r="H594" s="138"/>
      <c r="I594" s="138"/>
      <c r="J594" s="138"/>
      <c r="K594" s="138"/>
      <c r="L594" s="138"/>
      <c r="M594" s="138"/>
      <c r="N594" s="138"/>
      <c r="O594" s="139"/>
      <c r="P594" s="138"/>
      <c r="Q594" s="138"/>
      <c r="R594" s="138"/>
      <c r="S594" s="138"/>
      <c r="T594" s="138"/>
      <c r="U594" s="138"/>
      <c r="V594" s="138"/>
      <c r="W594" s="139"/>
      <c r="X594" s="142"/>
      <c r="Y594" s="140"/>
      <c r="Z594" s="138"/>
      <c r="AA594" s="138"/>
      <c r="AB594" s="138"/>
      <c r="AC594" s="138"/>
      <c r="AD594" s="138"/>
      <c r="AE594" s="138"/>
      <c r="AF594" s="138"/>
      <c r="AG594" s="138"/>
      <c r="AH594" s="138"/>
      <c r="AI594" s="138"/>
      <c r="AJ594" s="141"/>
      <c r="AK594" s="44"/>
      <c r="AL594" s="44"/>
    </row>
    <row r="595" spans="2:40" customFormat="1" x14ac:dyDescent="0.25">
      <c r="B595" s="137"/>
      <c r="C595" s="138"/>
      <c r="D595" s="139"/>
      <c r="E595" s="139"/>
      <c r="F595" s="138"/>
      <c r="G595" s="138"/>
      <c r="H595" s="138"/>
      <c r="I595" s="138"/>
      <c r="J595" s="138"/>
      <c r="K595" s="138"/>
      <c r="L595" s="138"/>
      <c r="M595" s="138"/>
      <c r="N595" s="138"/>
      <c r="O595" s="139"/>
      <c r="P595" s="138"/>
      <c r="Q595" s="138"/>
      <c r="R595" s="138"/>
      <c r="S595" s="138"/>
      <c r="T595" s="138"/>
      <c r="U595" s="138"/>
      <c r="V595" s="138"/>
      <c r="W595" s="139"/>
      <c r="X595" s="142"/>
      <c r="Y595" s="140"/>
      <c r="Z595" s="138"/>
      <c r="AA595" s="138"/>
      <c r="AB595" s="138"/>
      <c r="AC595" s="138"/>
      <c r="AD595" s="138"/>
      <c r="AE595" s="138"/>
      <c r="AF595" s="138"/>
      <c r="AG595" s="138"/>
      <c r="AH595" s="138"/>
      <c r="AI595" s="138"/>
      <c r="AJ595" s="141"/>
      <c r="AK595" s="44"/>
      <c r="AL595" s="44"/>
    </row>
    <row r="596" spans="2:40" x14ac:dyDescent="0.25">
      <c r="B596" s="137"/>
      <c r="C596" s="138"/>
      <c r="D596" s="139"/>
      <c r="E596" s="139"/>
      <c r="F596" s="138"/>
      <c r="G596" s="138"/>
      <c r="H596" s="138"/>
      <c r="I596" s="138"/>
      <c r="J596" s="138"/>
      <c r="K596" s="138"/>
      <c r="L596" s="138"/>
      <c r="M596" s="138"/>
      <c r="N596" s="138"/>
      <c r="O596" s="139"/>
      <c r="P596" s="138"/>
      <c r="Q596" s="138"/>
      <c r="R596" s="138"/>
      <c r="S596" s="138"/>
      <c r="T596" s="138"/>
      <c r="U596" s="138"/>
      <c r="V596" s="138"/>
      <c r="W596" s="139"/>
      <c r="X596" s="142"/>
      <c r="Y596" s="140"/>
      <c r="Z596" s="138"/>
      <c r="AA596" s="138"/>
      <c r="AB596" s="138"/>
      <c r="AC596" s="138"/>
      <c r="AD596" s="138"/>
      <c r="AE596" s="138"/>
      <c r="AF596" s="138"/>
      <c r="AG596" s="138"/>
      <c r="AH596" s="138"/>
      <c r="AI596" s="138"/>
      <c r="AJ596" s="133"/>
      <c r="AK596" s="134"/>
      <c r="AL596" s="134"/>
      <c r="AN596"/>
    </row>
    <row r="597" spans="2:40" x14ac:dyDescent="0.25">
      <c r="B597" s="137"/>
      <c r="C597" s="138"/>
      <c r="D597" s="139"/>
      <c r="E597" s="139"/>
      <c r="F597" s="138"/>
      <c r="G597" s="138"/>
      <c r="H597" s="138"/>
      <c r="I597" s="138"/>
      <c r="J597" s="138"/>
      <c r="K597" s="138"/>
      <c r="L597" s="138"/>
      <c r="M597" s="138"/>
      <c r="N597" s="138"/>
      <c r="O597" s="139"/>
      <c r="P597" s="138"/>
      <c r="Q597" s="138"/>
      <c r="R597" s="138"/>
      <c r="S597" s="138"/>
      <c r="T597" s="138"/>
      <c r="U597" s="138"/>
      <c r="V597" s="138"/>
      <c r="W597" s="139"/>
      <c r="X597" s="142"/>
      <c r="Y597" s="140"/>
      <c r="Z597" s="138"/>
      <c r="AA597" s="138"/>
      <c r="AB597" s="138"/>
      <c r="AC597" s="138"/>
      <c r="AD597" s="138"/>
      <c r="AE597" s="138"/>
      <c r="AF597" s="138"/>
      <c r="AG597" s="138"/>
      <c r="AH597" s="138"/>
      <c r="AI597" s="138"/>
      <c r="AJ597" s="133"/>
      <c r="AK597" s="134"/>
      <c r="AL597" s="134"/>
      <c r="AN597"/>
    </row>
    <row r="598" spans="2:40" x14ac:dyDescent="0.25">
      <c r="B598" s="137"/>
      <c r="C598" s="138"/>
      <c r="D598" s="139"/>
      <c r="E598" s="139"/>
      <c r="F598" s="138"/>
      <c r="G598" s="138"/>
      <c r="H598" s="138"/>
      <c r="I598" s="138"/>
      <c r="J598" s="138"/>
      <c r="K598" s="138"/>
      <c r="L598" s="138"/>
      <c r="M598" s="138"/>
      <c r="N598" s="138"/>
      <c r="O598" s="139"/>
      <c r="P598" s="138"/>
      <c r="Q598" s="138"/>
      <c r="R598" s="138"/>
      <c r="S598" s="138"/>
      <c r="T598" s="138"/>
      <c r="U598" s="138"/>
      <c r="V598" s="138"/>
      <c r="W598" s="139"/>
      <c r="X598" s="142"/>
      <c r="Y598" s="140"/>
      <c r="Z598" s="138"/>
      <c r="AA598" s="138"/>
      <c r="AB598" s="138"/>
      <c r="AC598" s="138"/>
      <c r="AD598" s="138"/>
      <c r="AE598" s="138"/>
      <c r="AF598" s="138"/>
      <c r="AG598" s="138"/>
      <c r="AH598" s="138"/>
      <c r="AI598" s="138"/>
      <c r="AJ598" s="133"/>
      <c r="AK598" s="134"/>
      <c r="AL598" s="134"/>
      <c r="AN598"/>
    </row>
    <row r="599" spans="2:40" x14ac:dyDescent="0.25">
      <c r="B599" s="137"/>
      <c r="C599" s="138"/>
      <c r="D599" s="139"/>
      <c r="E599" s="139"/>
      <c r="F599" s="138"/>
      <c r="G599" s="138"/>
      <c r="H599" s="138"/>
      <c r="I599" s="138"/>
      <c r="J599" s="138"/>
      <c r="K599" s="138"/>
      <c r="L599" s="138"/>
      <c r="M599" s="138"/>
      <c r="N599" s="138"/>
      <c r="O599" s="139"/>
      <c r="P599" s="138"/>
      <c r="Q599" s="138"/>
      <c r="R599" s="138"/>
      <c r="S599" s="138"/>
      <c r="T599" s="138"/>
      <c r="U599" s="138"/>
      <c r="V599" s="138"/>
      <c r="W599" s="139"/>
      <c r="X599" s="142"/>
      <c r="Y599" s="140"/>
      <c r="Z599" s="138"/>
      <c r="AA599" s="138"/>
      <c r="AB599" s="138"/>
      <c r="AC599" s="138"/>
      <c r="AD599" s="138"/>
      <c r="AE599" s="138"/>
      <c r="AF599" s="138"/>
      <c r="AG599" s="138"/>
      <c r="AH599" s="138"/>
      <c r="AI599" s="138"/>
      <c r="AJ599" s="133"/>
      <c r="AK599" s="134"/>
      <c r="AL599" s="134"/>
      <c r="AN599"/>
    </row>
    <row r="600" spans="2:40" x14ac:dyDescent="0.25">
      <c r="B600" s="137"/>
      <c r="C600" s="138"/>
      <c r="D600" s="139"/>
      <c r="E600" s="139"/>
      <c r="F600" s="138"/>
      <c r="G600" s="138"/>
      <c r="H600" s="138"/>
      <c r="I600" s="138"/>
      <c r="J600" s="138"/>
      <c r="K600" s="138"/>
      <c r="L600" s="138"/>
      <c r="M600" s="138"/>
      <c r="N600" s="138"/>
      <c r="O600" s="139"/>
      <c r="P600" s="138"/>
      <c r="Q600" s="138"/>
      <c r="R600" s="138"/>
      <c r="S600" s="138"/>
      <c r="T600" s="138"/>
      <c r="U600" s="138"/>
      <c r="V600" s="138"/>
      <c r="W600" s="139"/>
      <c r="X600" s="142"/>
      <c r="Y600" s="140"/>
      <c r="Z600" s="138"/>
      <c r="AA600" s="138"/>
      <c r="AB600" s="138"/>
      <c r="AC600" s="138"/>
      <c r="AD600" s="138"/>
      <c r="AE600" s="138"/>
      <c r="AF600" s="138"/>
      <c r="AG600" s="138"/>
      <c r="AH600" s="138"/>
      <c r="AI600" s="138"/>
      <c r="AJ600" s="133"/>
      <c r="AK600" s="134"/>
      <c r="AL600" s="134"/>
      <c r="AN600"/>
    </row>
    <row r="601" spans="2:40" x14ac:dyDescent="0.25">
      <c r="B601" s="137"/>
      <c r="C601" s="138"/>
      <c r="D601" s="139"/>
      <c r="E601" s="139"/>
      <c r="F601" s="138"/>
      <c r="G601" s="138"/>
      <c r="H601" s="138"/>
      <c r="I601" s="138"/>
      <c r="J601" s="138"/>
      <c r="K601" s="138"/>
      <c r="L601" s="138"/>
      <c r="M601" s="138"/>
      <c r="N601" s="138"/>
      <c r="O601" s="139"/>
      <c r="P601" s="138"/>
      <c r="Q601" s="138"/>
      <c r="R601" s="138"/>
      <c r="S601" s="138"/>
      <c r="T601" s="138"/>
      <c r="U601" s="138"/>
      <c r="V601" s="138"/>
      <c r="W601" s="139"/>
      <c r="X601" s="142"/>
      <c r="Y601" s="140"/>
      <c r="Z601" s="138"/>
      <c r="AA601" s="138"/>
      <c r="AB601" s="138"/>
      <c r="AC601" s="138"/>
      <c r="AD601" s="138"/>
      <c r="AE601" s="138"/>
      <c r="AF601" s="138"/>
      <c r="AG601" s="138"/>
      <c r="AH601" s="138"/>
      <c r="AI601" s="138"/>
      <c r="AJ601" s="133"/>
      <c r="AK601" s="134"/>
      <c r="AL601" s="134"/>
      <c r="AN601"/>
    </row>
    <row r="602" spans="2:40" x14ac:dyDescent="0.25">
      <c r="B602" s="137"/>
      <c r="C602" s="138"/>
      <c r="D602" s="139"/>
      <c r="E602" s="139"/>
      <c r="F602" s="138"/>
      <c r="G602" s="138"/>
      <c r="H602" s="138"/>
      <c r="I602" s="138"/>
      <c r="J602" s="138"/>
      <c r="K602" s="138"/>
      <c r="L602" s="138"/>
      <c r="M602" s="138"/>
      <c r="N602" s="138"/>
      <c r="O602" s="139"/>
      <c r="P602" s="138"/>
      <c r="Q602" s="138"/>
      <c r="R602" s="138"/>
      <c r="S602" s="138"/>
      <c r="T602" s="138"/>
      <c r="U602" s="138"/>
      <c r="V602" s="138"/>
      <c r="W602" s="139"/>
      <c r="X602" s="142"/>
      <c r="Y602" s="140"/>
      <c r="Z602" s="138"/>
      <c r="AA602" s="138"/>
      <c r="AB602" s="138"/>
      <c r="AC602" s="138"/>
      <c r="AD602" s="138"/>
      <c r="AE602" s="138"/>
      <c r="AF602" s="138"/>
      <c r="AG602" s="138"/>
      <c r="AH602" s="138"/>
      <c r="AI602" s="138"/>
      <c r="AJ602" s="133"/>
      <c r="AK602" s="134"/>
      <c r="AL602" s="134"/>
      <c r="AN602"/>
    </row>
    <row r="603" spans="2:40" x14ac:dyDescent="0.25">
      <c r="B603" s="137"/>
      <c r="C603" s="138"/>
      <c r="D603" s="139"/>
      <c r="E603" s="139"/>
      <c r="F603" s="138"/>
      <c r="G603" s="138"/>
      <c r="H603" s="138"/>
      <c r="I603" s="138"/>
      <c r="J603" s="138"/>
      <c r="K603" s="138"/>
      <c r="L603" s="138"/>
      <c r="M603" s="138"/>
      <c r="N603" s="138"/>
      <c r="O603" s="139"/>
      <c r="P603" s="138"/>
      <c r="Q603" s="138"/>
      <c r="R603" s="138"/>
      <c r="S603" s="138"/>
      <c r="T603" s="138"/>
      <c r="U603" s="138"/>
      <c r="V603" s="138"/>
      <c r="W603" s="139"/>
      <c r="X603" s="142"/>
      <c r="Y603" s="140"/>
      <c r="Z603" s="138"/>
      <c r="AA603" s="138"/>
      <c r="AB603" s="138"/>
      <c r="AC603" s="138"/>
      <c r="AD603" s="138"/>
      <c r="AE603" s="138"/>
      <c r="AF603" s="138"/>
      <c r="AG603" s="138"/>
      <c r="AH603" s="138"/>
      <c r="AI603" s="138"/>
      <c r="AJ603" s="133"/>
      <c r="AK603" s="134"/>
      <c r="AL603" s="134"/>
      <c r="AN603"/>
    </row>
    <row r="604" spans="2:40" x14ac:dyDescent="0.25">
      <c r="B604" s="137"/>
      <c r="C604" s="138"/>
      <c r="D604" s="139"/>
      <c r="E604" s="139"/>
      <c r="F604" s="138"/>
      <c r="G604" s="138"/>
      <c r="H604" s="138"/>
      <c r="I604" s="138"/>
      <c r="J604" s="138"/>
      <c r="K604" s="138"/>
      <c r="L604" s="138"/>
      <c r="M604" s="138"/>
      <c r="N604" s="138"/>
      <c r="O604" s="139"/>
      <c r="P604" s="138"/>
      <c r="Q604" s="138"/>
      <c r="R604" s="138"/>
      <c r="S604" s="138"/>
      <c r="T604" s="138"/>
      <c r="U604" s="138"/>
      <c r="V604" s="138"/>
      <c r="W604" s="139"/>
      <c r="X604" s="142"/>
      <c r="Y604" s="140"/>
      <c r="Z604" s="138"/>
      <c r="AA604" s="138"/>
      <c r="AB604" s="138"/>
      <c r="AC604" s="138"/>
      <c r="AD604" s="138"/>
      <c r="AE604" s="138"/>
      <c r="AF604" s="138"/>
      <c r="AG604" s="138"/>
      <c r="AH604" s="138"/>
      <c r="AI604" s="138"/>
      <c r="AJ604" s="133"/>
      <c r="AK604" s="134"/>
      <c r="AL604" s="134"/>
      <c r="AN604"/>
    </row>
    <row r="605" spans="2:40" x14ac:dyDescent="0.25">
      <c r="B605" s="137"/>
      <c r="C605" s="138"/>
      <c r="D605" s="139"/>
      <c r="E605" s="139"/>
      <c r="F605" s="138"/>
      <c r="G605" s="138"/>
      <c r="H605" s="138"/>
      <c r="I605" s="138"/>
      <c r="J605" s="138"/>
      <c r="K605" s="138"/>
      <c r="L605" s="138"/>
      <c r="M605" s="138"/>
      <c r="N605" s="138"/>
      <c r="O605" s="139"/>
      <c r="P605" s="138"/>
      <c r="Q605" s="138"/>
      <c r="R605" s="138"/>
      <c r="S605" s="138"/>
      <c r="T605" s="138"/>
      <c r="U605" s="138"/>
      <c r="V605" s="138"/>
      <c r="W605" s="139"/>
      <c r="X605" s="142"/>
      <c r="Y605" s="140"/>
      <c r="Z605" s="138"/>
      <c r="AA605" s="138"/>
      <c r="AB605" s="138"/>
      <c r="AC605" s="138"/>
      <c r="AD605" s="138"/>
      <c r="AE605" s="138"/>
      <c r="AF605" s="138"/>
      <c r="AG605" s="138"/>
      <c r="AH605" s="138"/>
      <c r="AI605" s="138"/>
      <c r="AJ605" s="133"/>
      <c r="AK605" s="134"/>
      <c r="AL605" s="134"/>
      <c r="AN605"/>
    </row>
    <row r="606" spans="2:40" x14ac:dyDescent="0.25">
      <c r="B606" s="137"/>
      <c r="C606" s="138"/>
      <c r="D606" s="139"/>
      <c r="E606" s="139"/>
      <c r="F606" s="138"/>
      <c r="G606" s="138"/>
      <c r="H606" s="138"/>
      <c r="I606" s="138"/>
      <c r="J606" s="138"/>
      <c r="K606" s="138"/>
      <c r="L606" s="138"/>
      <c r="M606" s="138"/>
      <c r="N606" s="138"/>
      <c r="O606" s="139"/>
      <c r="P606" s="138"/>
      <c r="Q606" s="138"/>
      <c r="R606" s="138"/>
      <c r="S606" s="138"/>
      <c r="T606" s="138"/>
      <c r="U606" s="138"/>
      <c r="V606" s="138"/>
      <c r="W606" s="139"/>
      <c r="X606" s="142"/>
      <c r="Y606" s="140"/>
      <c r="Z606" s="138"/>
      <c r="AA606" s="138"/>
      <c r="AB606" s="138"/>
      <c r="AC606" s="138"/>
      <c r="AD606" s="138"/>
      <c r="AE606" s="138"/>
      <c r="AF606" s="138"/>
      <c r="AG606" s="138"/>
      <c r="AH606" s="138"/>
      <c r="AI606" s="138"/>
      <c r="AJ606" s="133"/>
      <c r="AK606" s="134"/>
      <c r="AL606" s="134"/>
      <c r="AN606"/>
    </row>
    <row r="607" spans="2:40" x14ac:dyDescent="0.25">
      <c r="B607" s="137"/>
      <c r="C607" s="138"/>
      <c r="D607" s="139"/>
      <c r="E607" s="139"/>
      <c r="F607" s="138"/>
      <c r="G607" s="138"/>
      <c r="H607" s="138"/>
      <c r="I607" s="138"/>
      <c r="J607" s="138"/>
      <c r="K607" s="138"/>
      <c r="L607" s="138"/>
      <c r="M607" s="138"/>
      <c r="N607" s="138"/>
      <c r="O607" s="139"/>
      <c r="P607" s="138"/>
      <c r="Q607" s="138"/>
      <c r="R607" s="138"/>
      <c r="S607" s="138"/>
      <c r="T607" s="138"/>
      <c r="U607" s="138"/>
      <c r="V607" s="138"/>
      <c r="W607" s="139"/>
      <c r="X607" s="142"/>
      <c r="Y607" s="140"/>
      <c r="Z607" s="138"/>
      <c r="AA607" s="138"/>
      <c r="AB607" s="138"/>
      <c r="AC607" s="138"/>
      <c r="AD607" s="138"/>
      <c r="AE607" s="138"/>
      <c r="AF607" s="138"/>
      <c r="AG607" s="138"/>
      <c r="AH607" s="138"/>
      <c r="AI607" s="138"/>
      <c r="AJ607" s="133"/>
      <c r="AK607" s="134"/>
      <c r="AL607" s="134"/>
      <c r="AN607"/>
    </row>
    <row r="608" spans="2:40" x14ac:dyDescent="0.25">
      <c r="B608" s="137"/>
      <c r="C608" s="138"/>
      <c r="D608" s="139"/>
      <c r="E608" s="139"/>
      <c r="F608" s="138"/>
      <c r="G608" s="138"/>
      <c r="H608" s="138"/>
      <c r="I608" s="138"/>
      <c r="J608" s="138"/>
      <c r="K608" s="138"/>
      <c r="L608" s="138"/>
      <c r="M608" s="138"/>
      <c r="N608" s="138"/>
      <c r="O608" s="139"/>
      <c r="P608" s="138"/>
      <c r="Q608" s="138"/>
      <c r="R608" s="138"/>
      <c r="S608" s="138"/>
      <c r="T608" s="138"/>
      <c r="U608" s="138"/>
      <c r="V608" s="138"/>
      <c r="W608" s="139"/>
      <c r="X608" s="142"/>
      <c r="Y608" s="140"/>
      <c r="Z608" s="138"/>
      <c r="AA608" s="138"/>
      <c r="AB608" s="138"/>
      <c r="AC608" s="138"/>
      <c r="AD608" s="138"/>
      <c r="AE608" s="138"/>
      <c r="AF608" s="138"/>
      <c r="AG608" s="138"/>
      <c r="AH608" s="138"/>
      <c r="AI608" s="138"/>
      <c r="AJ608" s="133"/>
      <c r="AK608" s="134"/>
      <c r="AL608" s="134"/>
      <c r="AN608"/>
    </row>
    <row r="609" spans="2:40" x14ac:dyDescent="0.25">
      <c r="B609" s="137"/>
      <c r="C609" s="138"/>
      <c r="D609" s="139"/>
      <c r="E609" s="139"/>
      <c r="F609" s="138"/>
      <c r="G609" s="138"/>
      <c r="H609" s="138"/>
      <c r="I609" s="138"/>
      <c r="J609" s="138"/>
      <c r="K609" s="138"/>
      <c r="L609" s="138"/>
      <c r="M609" s="138"/>
      <c r="N609" s="138"/>
      <c r="O609" s="139"/>
      <c r="P609" s="138"/>
      <c r="Q609" s="138"/>
      <c r="R609" s="138"/>
      <c r="S609" s="138"/>
      <c r="T609" s="138"/>
      <c r="U609" s="138"/>
      <c r="V609" s="138"/>
      <c r="W609" s="139"/>
      <c r="X609" s="142"/>
      <c r="Y609" s="140"/>
      <c r="Z609" s="138"/>
      <c r="AA609" s="138"/>
      <c r="AB609" s="138"/>
      <c r="AC609" s="138"/>
      <c r="AD609" s="138"/>
      <c r="AE609" s="138"/>
      <c r="AF609" s="138"/>
      <c r="AG609" s="138"/>
      <c r="AH609" s="138"/>
      <c r="AI609" s="138"/>
      <c r="AJ609" s="133"/>
      <c r="AK609" s="134"/>
      <c r="AL609" s="134"/>
      <c r="AN609"/>
    </row>
    <row r="610" spans="2:40" x14ac:dyDescent="0.25">
      <c r="B610" s="137"/>
      <c r="C610" s="138"/>
      <c r="D610" s="139"/>
      <c r="E610" s="139"/>
      <c r="F610" s="138"/>
      <c r="G610" s="138"/>
      <c r="H610" s="138"/>
      <c r="I610" s="138"/>
      <c r="J610" s="138"/>
      <c r="K610" s="138"/>
      <c r="L610" s="138"/>
      <c r="M610" s="138"/>
      <c r="N610" s="138"/>
      <c r="O610" s="139"/>
      <c r="P610" s="138"/>
      <c r="Q610" s="138"/>
      <c r="R610" s="138"/>
      <c r="S610" s="138"/>
      <c r="T610" s="138"/>
      <c r="U610" s="138"/>
      <c r="V610" s="138"/>
      <c r="W610" s="139"/>
      <c r="X610" s="142"/>
      <c r="Y610" s="140"/>
      <c r="Z610" s="138"/>
      <c r="AA610" s="138"/>
      <c r="AB610" s="138"/>
      <c r="AC610" s="138"/>
      <c r="AD610" s="138"/>
      <c r="AE610" s="138"/>
      <c r="AF610" s="138"/>
      <c r="AG610" s="138"/>
      <c r="AH610" s="138"/>
      <c r="AI610" s="138"/>
      <c r="AJ610" s="133"/>
      <c r="AK610" s="134"/>
      <c r="AL610" s="134"/>
      <c r="AN610"/>
    </row>
    <row r="611" spans="2:40" x14ac:dyDescent="0.25">
      <c r="B611" s="137"/>
      <c r="C611" s="138"/>
      <c r="D611" s="139"/>
      <c r="E611" s="139"/>
      <c r="F611" s="138"/>
      <c r="G611" s="138"/>
      <c r="H611" s="138"/>
      <c r="I611" s="138"/>
      <c r="J611" s="138"/>
      <c r="K611" s="138"/>
      <c r="L611" s="138"/>
      <c r="M611" s="138"/>
      <c r="N611" s="138"/>
      <c r="O611" s="139"/>
      <c r="P611" s="138"/>
      <c r="Q611" s="138"/>
      <c r="R611" s="138"/>
      <c r="S611" s="138"/>
      <c r="T611" s="138"/>
      <c r="U611" s="138"/>
      <c r="V611" s="138"/>
      <c r="W611" s="139"/>
      <c r="X611" s="142"/>
      <c r="Y611" s="140"/>
      <c r="Z611" s="138"/>
      <c r="AA611" s="138"/>
      <c r="AB611" s="138"/>
      <c r="AC611" s="138"/>
      <c r="AD611" s="138"/>
      <c r="AE611" s="138"/>
      <c r="AF611" s="138"/>
      <c r="AG611" s="138"/>
      <c r="AH611" s="138"/>
      <c r="AI611" s="138"/>
      <c r="AJ611" s="133"/>
      <c r="AK611" s="134"/>
      <c r="AL611" s="134"/>
      <c r="AN611"/>
    </row>
    <row r="612" spans="2:40" x14ac:dyDescent="0.25">
      <c r="B612" s="137"/>
      <c r="C612" s="138"/>
      <c r="D612" s="139"/>
      <c r="E612" s="139"/>
      <c r="F612" s="138"/>
      <c r="G612" s="138"/>
      <c r="H612" s="138"/>
      <c r="I612" s="138"/>
      <c r="J612" s="138"/>
      <c r="K612" s="138"/>
      <c r="L612" s="138"/>
      <c r="M612" s="138"/>
      <c r="N612" s="138"/>
      <c r="O612" s="139"/>
      <c r="P612" s="138"/>
      <c r="Q612" s="138"/>
      <c r="R612" s="138"/>
      <c r="S612" s="138"/>
      <c r="T612" s="138"/>
      <c r="U612" s="138"/>
      <c r="V612" s="138"/>
      <c r="W612" s="139"/>
      <c r="X612" s="142"/>
      <c r="Y612" s="140"/>
      <c r="Z612" s="138"/>
      <c r="AA612" s="138"/>
      <c r="AB612" s="138"/>
      <c r="AC612" s="138"/>
      <c r="AD612" s="138"/>
      <c r="AE612" s="138"/>
      <c r="AF612" s="138"/>
      <c r="AG612" s="138"/>
      <c r="AH612" s="138"/>
      <c r="AI612" s="138"/>
      <c r="AJ612" s="133"/>
      <c r="AK612" s="134"/>
      <c r="AL612" s="134"/>
      <c r="AN612"/>
    </row>
    <row r="613" spans="2:40" x14ac:dyDescent="0.25">
      <c r="B613" s="137"/>
      <c r="C613" s="138"/>
      <c r="D613" s="139"/>
      <c r="E613" s="139"/>
      <c r="F613" s="138"/>
      <c r="G613" s="138"/>
      <c r="H613" s="138"/>
      <c r="I613" s="138"/>
      <c r="J613" s="138"/>
      <c r="K613" s="138"/>
      <c r="L613" s="138"/>
      <c r="M613" s="138"/>
      <c r="N613" s="138"/>
      <c r="O613" s="139"/>
      <c r="P613" s="138"/>
      <c r="Q613" s="138"/>
      <c r="R613" s="138"/>
      <c r="S613" s="138"/>
      <c r="T613" s="138"/>
      <c r="U613" s="138"/>
      <c r="V613" s="138"/>
      <c r="W613" s="139"/>
      <c r="X613" s="142"/>
      <c r="Y613" s="140"/>
      <c r="Z613" s="138"/>
      <c r="AA613" s="138"/>
      <c r="AB613" s="138"/>
      <c r="AC613" s="138"/>
      <c r="AD613" s="138"/>
      <c r="AE613" s="138"/>
      <c r="AF613" s="138"/>
      <c r="AG613" s="138"/>
      <c r="AH613" s="138"/>
      <c r="AI613" s="138"/>
      <c r="AJ613" s="133"/>
      <c r="AK613" s="134"/>
      <c r="AL613" s="134"/>
      <c r="AN613"/>
    </row>
    <row r="614" spans="2:40" x14ac:dyDescent="0.25">
      <c r="B614" s="137"/>
      <c r="C614" s="138"/>
      <c r="D614" s="139"/>
      <c r="E614" s="139"/>
      <c r="F614" s="138"/>
      <c r="G614" s="138"/>
      <c r="H614" s="138"/>
      <c r="I614" s="138"/>
      <c r="J614" s="138"/>
      <c r="K614" s="138"/>
      <c r="L614" s="138"/>
      <c r="M614" s="138"/>
      <c r="N614" s="138"/>
      <c r="O614" s="139"/>
      <c r="P614" s="138"/>
      <c r="Q614" s="138"/>
      <c r="R614" s="138"/>
      <c r="S614" s="138"/>
      <c r="T614" s="138"/>
      <c r="U614" s="138"/>
      <c r="V614" s="138"/>
      <c r="W614" s="139"/>
      <c r="X614" s="142"/>
      <c r="Y614" s="140"/>
      <c r="Z614" s="138"/>
      <c r="AA614" s="138"/>
      <c r="AB614" s="138"/>
      <c r="AC614" s="138"/>
      <c r="AD614" s="138"/>
      <c r="AE614" s="138"/>
      <c r="AF614" s="138"/>
      <c r="AG614" s="138"/>
      <c r="AH614" s="138"/>
      <c r="AI614" s="138"/>
      <c r="AJ614" s="133"/>
      <c r="AK614" s="134"/>
      <c r="AL614" s="134"/>
      <c r="AN614"/>
    </row>
    <row r="615" spans="2:40" x14ac:dyDescent="0.25">
      <c r="B615" s="137"/>
      <c r="C615" s="138"/>
      <c r="D615" s="139"/>
      <c r="E615" s="139"/>
      <c r="F615" s="138"/>
      <c r="G615" s="138"/>
      <c r="H615" s="138"/>
      <c r="I615" s="138"/>
      <c r="J615" s="138"/>
      <c r="K615" s="138"/>
      <c r="L615" s="138"/>
      <c r="M615" s="138"/>
      <c r="N615" s="138"/>
      <c r="O615" s="139"/>
      <c r="P615" s="138"/>
      <c r="Q615" s="138"/>
      <c r="R615" s="138"/>
      <c r="S615" s="138"/>
      <c r="T615" s="138"/>
      <c r="U615" s="138"/>
      <c r="V615" s="138"/>
      <c r="W615" s="139"/>
      <c r="X615" s="142"/>
      <c r="Y615" s="140"/>
      <c r="Z615" s="138"/>
      <c r="AA615" s="138"/>
      <c r="AB615" s="138"/>
      <c r="AC615" s="138"/>
      <c r="AD615" s="138"/>
      <c r="AE615" s="138"/>
      <c r="AF615" s="138"/>
      <c r="AG615" s="138"/>
      <c r="AH615" s="138"/>
      <c r="AI615" s="138"/>
      <c r="AJ615" s="133"/>
      <c r="AK615" s="134"/>
      <c r="AL615" s="134"/>
      <c r="AN615"/>
    </row>
    <row r="616" spans="2:40" x14ac:dyDescent="0.25">
      <c r="B616" s="137"/>
      <c r="C616" s="138"/>
      <c r="D616" s="139"/>
      <c r="E616" s="139"/>
      <c r="F616" s="138"/>
      <c r="G616" s="138"/>
      <c r="H616" s="138"/>
      <c r="I616" s="138"/>
      <c r="J616" s="138"/>
      <c r="K616" s="138"/>
      <c r="L616" s="138"/>
      <c r="M616" s="138"/>
      <c r="N616" s="138"/>
      <c r="O616" s="139"/>
      <c r="P616" s="138"/>
      <c r="Q616" s="138"/>
      <c r="R616" s="138"/>
      <c r="S616" s="138"/>
      <c r="T616" s="138"/>
      <c r="U616" s="138"/>
      <c r="V616" s="138"/>
      <c r="W616" s="139"/>
      <c r="X616" s="142"/>
      <c r="Y616" s="140"/>
      <c r="Z616" s="138"/>
      <c r="AA616" s="138"/>
      <c r="AB616" s="138"/>
      <c r="AC616" s="138"/>
      <c r="AD616" s="138"/>
      <c r="AE616" s="138"/>
      <c r="AF616" s="138"/>
      <c r="AG616" s="138"/>
      <c r="AH616" s="138"/>
      <c r="AI616" s="138"/>
      <c r="AJ616" s="133"/>
      <c r="AK616" s="134"/>
      <c r="AL616" s="134"/>
      <c r="AN616"/>
    </row>
    <row r="617" spans="2:40" x14ac:dyDescent="0.25">
      <c r="B617" s="137"/>
      <c r="C617" s="138"/>
      <c r="D617" s="139"/>
      <c r="E617" s="139"/>
      <c r="F617" s="138"/>
      <c r="G617" s="138"/>
      <c r="H617" s="138"/>
      <c r="I617" s="138"/>
      <c r="J617" s="138"/>
      <c r="K617" s="138"/>
      <c r="L617" s="138"/>
      <c r="M617" s="138"/>
      <c r="N617" s="138"/>
      <c r="O617" s="139"/>
      <c r="P617" s="138"/>
      <c r="Q617" s="138"/>
      <c r="R617" s="138"/>
      <c r="S617" s="138"/>
      <c r="T617" s="138"/>
      <c r="U617" s="138"/>
      <c r="V617" s="138"/>
      <c r="W617" s="139"/>
      <c r="X617" s="142"/>
      <c r="Y617" s="140"/>
      <c r="Z617" s="138"/>
      <c r="AA617" s="138"/>
      <c r="AB617" s="138"/>
      <c r="AC617" s="138"/>
      <c r="AD617" s="138"/>
      <c r="AE617" s="138"/>
      <c r="AF617" s="138"/>
      <c r="AG617" s="138"/>
      <c r="AH617" s="138"/>
      <c r="AI617" s="138"/>
      <c r="AJ617" s="133"/>
      <c r="AK617" s="134"/>
      <c r="AL617" s="134"/>
      <c r="AN617"/>
    </row>
    <row r="618" spans="2:40" x14ac:dyDescent="0.25">
      <c r="B618" s="137"/>
      <c r="C618" s="138"/>
      <c r="D618" s="139"/>
      <c r="E618" s="139"/>
      <c r="F618" s="138"/>
      <c r="G618" s="138"/>
      <c r="H618" s="138"/>
      <c r="I618" s="138"/>
      <c r="J618" s="138"/>
      <c r="K618" s="138"/>
      <c r="L618" s="138"/>
      <c r="M618" s="138"/>
      <c r="N618" s="138"/>
      <c r="O618" s="139"/>
      <c r="P618" s="138"/>
      <c r="Q618" s="138"/>
      <c r="R618" s="138"/>
      <c r="S618" s="138"/>
      <c r="T618" s="138"/>
      <c r="U618" s="138"/>
      <c r="V618" s="138"/>
      <c r="W618" s="139"/>
      <c r="X618" s="142"/>
      <c r="Y618" s="140"/>
      <c r="Z618" s="138"/>
      <c r="AA618" s="138"/>
      <c r="AB618" s="138"/>
      <c r="AC618" s="138"/>
      <c r="AD618" s="138"/>
      <c r="AE618" s="138"/>
      <c r="AF618" s="138"/>
      <c r="AG618" s="138"/>
      <c r="AH618" s="138"/>
      <c r="AI618" s="138"/>
      <c r="AJ618" s="133"/>
      <c r="AK618" s="134"/>
      <c r="AL618" s="134"/>
      <c r="AN618"/>
    </row>
    <row r="619" spans="2:40" x14ac:dyDescent="0.25">
      <c r="B619" s="137"/>
      <c r="C619" s="138"/>
      <c r="D619" s="139"/>
      <c r="E619" s="139"/>
      <c r="F619" s="138"/>
      <c r="G619" s="138"/>
      <c r="H619" s="138"/>
      <c r="I619" s="138"/>
      <c r="J619" s="138"/>
      <c r="K619" s="138"/>
      <c r="L619" s="138"/>
      <c r="M619" s="138"/>
      <c r="N619" s="138"/>
      <c r="O619" s="139"/>
      <c r="P619" s="138"/>
      <c r="Q619" s="138"/>
      <c r="R619" s="138"/>
      <c r="S619" s="138"/>
      <c r="T619" s="138"/>
      <c r="U619" s="138"/>
      <c r="V619" s="138"/>
      <c r="W619" s="139"/>
      <c r="X619" s="142"/>
      <c r="Y619" s="140"/>
      <c r="Z619" s="138"/>
      <c r="AA619" s="138"/>
      <c r="AB619" s="138"/>
      <c r="AC619" s="138"/>
      <c r="AD619" s="138"/>
      <c r="AE619" s="138"/>
      <c r="AF619" s="138"/>
      <c r="AG619" s="138"/>
      <c r="AH619" s="138"/>
      <c r="AI619" s="138"/>
      <c r="AJ619" s="133"/>
      <c r="AK619" s="134"/>
      <c r="AL619" s="134"/>
      <c r="AN619"/>
    </row>
    <row r="620" spans="2:40" x14ac:dyDescent="0.25">
      <c r="B620" s="137"/>
      <c r="C620" s="138"/>
      <c r="D620" s="139"/>
      <c r="E620" s="139"/>
      <c r="F620" s="138"/>
      <c r="G620" s="138"/>
      <c r="H620" s="138"/>
      <c r="I620" s="138"/>
      <c r="J620" s="138"/>
      <c r="K620" s="138"/>
      <c r="L620" s="138"/>
      <c r="M620" s="138"/>
      <c r="N620" s="138"/>
      <c r="O620" s="139"/>
      <c r="P620" s="138"/>
      <c r="Q620" s="138"/>
      <c r="R620" s="138"/>
      <c r="S620" s="138"/>
      <c r="T620" s="138"/>
      <c r="U620" s="138"/>
      <c r="V620" s="138"/>
      <c r="W620" s="139"/>
      <c r="X620" s="142"/>
      <c r="Y620" s="140"/>
      <c r="Z620" s="138"/>
      <c r="AA620" s="138"/>
      <c r="AB620" s="138"/>
      <c r="AC620" s="138"/>
      <c r="AD620" s="138"/>
      <c r="AE620" s="138"/>
      <c r="AF620" s="138"/>
      <c r="AG620" s="138"/>
      <c r="AH620" s="138"/>
      <c r="AI620" s="138"/>
      <c r="AJ620" s="133"/>
      <c r="AK620" s="134"/>
      <c r="AL620" s="134"/>
      <c r="AN620"/>
    </row>
    <row r="621" spans="2:40" x14ac:dyDescent="0.25">
      <c r="B621" s="137"/>
      <c r="C621" s="138"/>
      <c r="D621" s="139"/>
      <c r="E621" s="139"/>
      <c r="F621" s="138"/>
      <c r="G621" s="138"/>
      <c r="H621" s="138"/>
      <c r="I621" s="138"/>
      <c r="J621" s="138"/>
      <c r="K621" s="138"/>
      <c r="L621" s="138"/>
      <c r="M621" s="138"/>
      <c r="N621" s="138"/>
      <c r="O621" s="139"/>
      <c r="P621" s="138"/>
      <c r="Q621" s="138"/>
      <c r="R621" s="138"/>
      <c r="S621" s="138"/>
      <c r="T621" s="138"/>
      <c r="U621" s="138"/>
      <c r="V621" s="138"/>
      <c r="W621" s="139"/>
      <c r="X621" s="142"/>
      <c r="Y621" s="140"/>
      <c r="Z621" s="138"/>
      <c r="AA621" s="138"/>
      <c r="AB621" s="138"/>
      <c r="AC621" s="138"/>
      <c r="AD621" s="138"/>
      <c r="AE621" s="138"/>
      <c r="AF621" s="138"/>
      <c r="AG621" s="138"/>
      <c r="AH621" s="138"/>
      <c r="AI621" s="138"/>
      <c r="AJ621" s="133"/>
      <c r="AK621" s="134"/>
      <c r="AL621" s="134"/>
      <c r="AN621"/>
    </row>
    <row r="622" spans="2:40" x14ac:dyDescent="0.25">
      <c r="B622" s="137"/>
      <c r="C622" s="138"/>
      <c r="D622" s="139"/>
      <c r="E622" s="139"/>
      <c r="F622" s="138"/>
      <c r="G622" s="138"/>
      <c r="H622" s="138"/>
      <c r="I622" s="138"/>
      <c r="J622" s="138"/>
      <c r="K622" s="138"/>
      <c r="L622" s="138"/>
      <c r="M622" s="138"/>
      <c r="N622" s="138"/>
      <c r="O622" s="139"/>
      <c r="P622" s="138"/>
      <c r="Q622" s="138"/>
      <c r="R622" s="138"/>
      <c r="S622" s="138"/>
      <c r="T622" s="138"/>
      <c r="U622" s="138"/>
      <c r="V622" s="138"/>
      <c r="W622" s="139"/>
      <c r="X622" s="142"/>
      <c r="Y622" s="140"/>
      <c r="Z622" s="138"/>
      <c r="AA622" s="138"/>
      <c r="AB622" s="138"/>
      <c r="AC622" s="138"/>
      <c r="AD622" s="138"/>
      <c r="AE622" s="138"/>
      <c r="AF622" s="138"/>
      <c r="AG622" s="138"/>
      <c r="AH622" s="138"/>
      <c r="AI622" s="138"/>
      <c r="AJ622" s="133"/>
      <c r="AK622" s="134"/>
      <c r="AL622" s="134"/>
      <c r="AN622"/>
    </row>
    <row r="623" spans="2:40" x14ac:dyDescent="0.25">
      <c r="B623" s="137"/>
      <c r="C623" s="138"/>
      <c r="D623" s="139"/>
      <c r="E623" s="139"/>
      <c r="F623" s="138"/>
      <c r="G623" s="138"/>
      <c r="H623" s="138"/>
      <c r="I623" s="138"/>
      <c r="J623" s="138"/>
      <c r="K623" s="138"/>
      <c r="L623" s="138"/>
      <c r="M623" s="138"/>
      <c r="N623" s="138"/>
      <c r="O623" s="139"/>
      <c r="P623" s="138"/>
      <c r="Q623" s="138"/>
      <c r="R623" s="138"/>
      <c r="S623" s="138"/>
      <c r="T623" s="138"/>
      <c r="U623" s="138"/>
      <c r="V623" s="138"/>
      <c r="W623" s="139"/>
      <c r="X623" s="142"/>
      <c r="Y623" s="140"/>
      <c r="Z623" s="138"/>
      <c r="AA623" s="138"/>
      <c r="AB623" s="138"/>
      <c r="AC623" s="138"/>
      <c r="AD623" s="138"/>
      <c r="AE623" s="138"/>
      <c r="AF623" s="138"/>
      <c r="AG623" s="138"/>
      <c r="AH623" s="138"/>
      <c r="AI623" s="138"/>
      <c r="AJ623" s="133"/>
      <c r="AK623" s="134"/>
      <c r="AL623" s="134"/>
      <c r="AN623"/>
    </row>
    <row r="624" spans="2:40" x14ac:dyDescent="0.25">
      <c r="B624" s="137"/>
      <c r="C624" s="138"/>
      <c r="D624" s="139"/>
      <c r="E624" s="139"/>
      <c r="F624" s="138"/>
      <c r="G624" s="138"/>
      <c r="H624" s="138"/>
      <c r="I624" s="138"/>
      <c r="J624" s="138"/>
      <c r="K624" s="138"/>
      <c r="L624" s="138"/>
      <c r="M624" s="138"/>
      <c r="N624" s="138"/>
      <c r="O624" s="139"/>
      <c r="P624" s="138"/>
      <c r="Q624" s="138"/>
      <c r="R624" s="138"/>
      <c r="S624" s="138"/>
      <c r="T624" s="138"/>
      <c r="U624" s="138"/>
      <c r="V624" s="138"/>
      <c r="W624" s="139"/>
      <c r="X624" s="142"/>
      <c r="Y624" s="140"/>
      <c r="Z624" s="138"/>
      <c r="AA624" s="138"/>
      <c r="AB624" s="138"/>
      <c r="AC624" s="138"/>
      <c r="AD624" s="138"/>
      <c r="AE624" s="138"/>
      <c r="AF624" s="138"/>
      <c r="AG624" s="138"/>
      <c r="AH624" s="138"/>
      <c r="AI624" s="138"/>
      <c r="AJ624" s="133"/>
      <c r="AK624" s="134"/>
      <c r="AL624" s="134"/>
      <c r="AN624"/>
    </row>
    <row r="625" spans="2:40" x14ac:dyDescent="0.25">
      <c r="B625" s="137"/>
      <c r="C625" s="138"/>
      <c r="D625" s="139"/>
      <c r="E625" s="139"/>
      <c r="F625" s="138"/>
      <c r="G625" s="138"/>
      <c r="H625" s="138"/>
      <c r="I625" s="138"/>
      <c r="J625" s="138"/>
      <c r="K625" s="138"/>
      <c r="L625" s="138"/>
      <c r="M625" s="138"/>
      <c r="N625" s="138"/>
      <c r="O625" s="139"/>
      <c r="P625" s="138"/>
      <c r="Q625" s="138"/>
      <c r="R625" s="138"/>
      <c r="S625" s="138"/>
      <c r="T625" s="138"/>
      <c r="U625" s="138"/>
      <c r="V625" s="138"/>
      <c r="W625" s="139"/>
      <c r="X625" s="142"/>
      <c r="Y625" s="140"/>
      <c r="Z625" s="138"/>
      <c r="AA625" s="138"/>
      <c r="AB625" s="138"/>
      <c r="AC625" s="138"/>
      <c r="AD625" s="138"/>
      <c r="AE625" s="138"/>
      <c r="AF625" s="138"/>
      <c r="AG625" s="138"/>
      <c r="AH625" s="138"/>
      <c r="AI625" s="138"/>
      <c r="AJ625" s="133"/>
      <c r="AK625" s="134"/>
      <c r="AL625" s="134"/>
      <c r="AN625"/>
    </row>
    <row r="626" spans="2:40" x14ac:dyDescent="0.25">
      <c r="B626" s="137"/>
      <c r="C626" s="138"/>
      <c r="D626" s="139"/>
      <c r="E626" s="139"/>
      <c r="F626" s="138"/>
      <c r="G626" s="138"/>
      <c r="H626" s="138"/>
      <c r="I626" s="138"/>
      <c r="J626" s="138"/>
      <c r="K626" s="138"/>
      <c r="L626" s="138"/>
      <c r="M626" s="138"/>
      <c r="N626" s="138"/>
      <c r="O626" s="139"/>
      <c r="P626" s="138"/>
      <c r="Q626" s="138"/>
      <c r="R626" s="138"/>
      <c r="S626" s="138"/>
      <c r="T626" s="138"/>
      <c r="U626" s="138"/>
      <c r="V626" s="138"/>
      <c r="W626" s="139"/>
      <c r="X626" s="142"/>
      <c r="Y626" s="140"/>
      <c r="Z626" s="138"/>
      <c r="AA626" s="138"/>
      <c r="AB626" s="138"/>
      <c r="AC626" s="138"/>
      <c r="AD626" s="138"/>
      <c r="AE626" s="138"/>
      <c r="AF626" s="138"/>
      <c r="AG626" s="138"/>
      <c r="AH626" s="138"/>
      <c r="AI626" s="138"/>
      <c r="AJ626" s="133"/>
      <c r="AK626" s="134"/>
      <c r="AL626" s="134"/>
      <c r="AN626"/>
    </row>
    <row r="627" spans="2:40" x14ac:dyDescent="0.25">
      <c r="B627" s="137"/>
      <c r="C627" s="138"/>
      <c r="D627" s="139"/>
      <c r="E627" s="139"/>
      <c r="F627" s="138"/>
      <c r="G627" s="138"/>
      <c r="H627" s="138"/>
      <c r="I627" s="138"/>
      <c r="J627" s="138"/>
      <c r="K627" s="138"/>
      <c r="L627" s="138"/>
      <c r="M627" s="138"/>
      <c r="N627" s="138"/>
      <c r="O627" s="139"/>
      <c r="P627" s="138"/>
      <c r="Q627" s="138"/>
      <c r="R627" s="138"/>
      <c r="S627" s="138"/>
      <c r="T627" s="138"/>
      <c r="U627" s="138"/>
      <c r="V627" s="138"/>
      <c r="W627" s="139"/>
      <c r="X627" s="142"/>
      <c r="Y627" s="140"/>
      <c r="Z627" s="138"/>
      <c r="AA627" s="138"/>
      <c r="AB627" s="138"/>
      <c r="AC627" s="138"/>
      <c r="AD627" s="138"/>
      <c r="AE627" s="138"/>
      <c r="AF627" s="138"/>
      <c r="AG627" s="138"/>
      <c r="AH627" s="138"/>
      <c r="AI627" s="138"/>
      <c r="AJ627" s="133"/>
      <c r="AK627" s="134"/>
      <c r="AL627" s="134"/>
      <c r="AN627"/>
    </row>
    <row r="628" spans="2:40" x14ac:dyDescent="0.25">
      <c r="B628" s="137"/>
      <c r="C628" s="138"/>
      <c r="D628" s="139"/>
      <c r="E628" s="139"/>
      <c r="F628" s="138"/>
      <c r="G628" s="138"/>
      <c r="H628" s="138"/>
      <c r="I628" s="138"/>
      <c r="J628" s="138"/>
      <c r="K628" s="138"/>
      <c r="L628" s="138"/>
      <c r="M628" s="138"/>
      <c r="N628" s="138"/>
      <c r="O628" s="139"/>
      <c r="P628" s="138"/>
      <c r="Q628" s="138"/>
      <c r="R628" s="138"/>
      <c r="S628" s="138"/>
      <c r="T628" s="138"/>
      <c r="U628" s="138"/>
      <c r="V628" s="138"/>
      <c r="W628" s="139"/>
      <c r="X628" s="142"/>
      <c r="Y628" s="140"/>
      <c r="Z628" s="138"/>
      <c r="AA628" s="138"/>
      <c r="AB628" s="138"/>
      <c r="AC628" s="138"/>
      <c r="AD628" s="138"/>
      <c r="AE628" s="138"/>
      <c r="AF628" s="138"/>
      <c r="AG628" s="138"/>
      <c r="AH628" s="138"/>
      <c r="AI628" s="138"/>
      <c r="AJ628" s="133"/>
      <c r="AK628" s="134"/>
      <c r="AL628" s="134"/>
      <c r="AN628"/>
    </row>
    <row r="629" spans="2:40" x14ac:dyDescent="0.25">
      <c r="B629" s="137"/>
      <c r="C629" s="138"/>
      <c r="D629" s="139"/>
      <c r="E629" s="139"/>
      <c r="F629" s="138"/>
      <c r="G629" s="138"/>
      <c r="H629" s="138"/>
      <c r="I629" s="138"/>
      <c r="J629" s="138"/>
      <c r="K629" s="138"/>
      <c r="L629" s="138"/>
      <c r="M629" s="138"/>
      <c r="N629" s="138"/>
      <c r="O629" s="139"/>
      <c r="P629" s="138"/>
      <c r="Q629" s="138"/>
      <c r="R629" s="138"/>
      <c r="S629" s="138"/>
      <c r="T629" s="138"/>
      <c r="U629" s="138"/>
      <c r="V629" s="138"/>
      <c r="W629" s="139"/>
      <c r="X629" s="142"/>
      <c r="Y629" s="140"/>
      <c r="Z629" s="138"/>
      <c r="AA629" s="138"/>
      <c r="AB629" s="138"/>
      <c r="AC629" s="138"/>
      <c r="AD629" s="138"/>
      <c r="AE629" s="138"/>
      <c r="AF629" s="138"/>
      <c r="AG629" s="138"/>
      <c r="AH629" s="138"/>
      <c r="AI629" s="138"/>
      <c r="AJ629" s="133"/>
      <c r="AK629" s="134"/>
      <c r="AL629" s="134"/>
      <c r="AN629"/>
    </row>
    <row r="630" spans="2:40" x14ac:dyDescent="0.25">
      <c r="B630" s="137"/>
      <c r="C630" s="138"/>
      <c r="D630" s="139"/>
      <c r="E630" s="139"/>
      <c r="F630" s="138"/>
      <c r="G630" s="138"/>
      <c r="H630" s="138"/>
      <c r="I630" s="138"/>
      <c r="J630" s="138"/>
      <c r="K630" s="138"/>
      <c r="L630" s="138"/>
      <c r="M630" s="138"/>
      <c r="N630" s="138"/>
      <c r="O630" s="139"/>
      <c r="P630" s="138"/>
      <c r="Q630" s="138"/>
      <c r="R630" s="138"/>
      <c r="S630" s="138"/>
      <c r="T630" s="138"/>
      <c r="U630" s="138"/>
      <c r="V630" s="138"/>
      <c r="W630" s="139"/>
      <c r="X630" s="142"/>
      <c r="Y630" s="140"/>
      <c r="Z630" s="138"/>
      <c r="AA630" s="138"/>
      <c r="AB630" s="138"/>
      <c r="AC630" s="138"/>
      <c r="AD630" s="138"/>
      <c r="AE630" s="138"/>
      <c r="AF630" s="138"/>
      <c r="AG630" s="138"/>
      <c r="AH630" s="138"/>
      <c r="AI630" s="138"/>
      <c r="AJ630" s="133"/>
      <c r="AK630" s="134"/>
      <c r="AL630" s="134"/>
      <c r="AN630"/>
    </row>
    <row r="631" spans="2:40" x14ac:dyDescent="0.25">
      <c r="B631" s="137"/>
      <c r="C631" s="138"/>
      <c r="D631" s="139"/>
      <c r="E631" s="139"/>
      <c r="F631" s="138"/>
      <c r="G631" s="138"/>
      <c r="H631" s="138"/>
      <c r="I631" s="138"/>
      <c r="J631" s="138"/>
      <c r="K631" s="138"/>
      <c r="L631" s="138"/>
      <c r="M631" s="138"/>
      <c r="N631" s="138"/>
      <c r="O631" s="139"/>
      <c r="P631" s="138"/>
      <c r="Q631" s="138"/>
      <c r="R631" s="138"/>
      <c r="S631" s="138"/>
      <c r="T631" s="138"/>
      <c r="U631" s="138"/>
      <c r="V631" s="138"/>
      <c r="W631" s="139"/>
      <c r="X631" s="142"/>
      <c r="Y631" s="140"/>
      <c r="Z631" s="138"/>
      <c r="AA631" s="138"/>
      <c r="AB631" s="138"/>
      <c r="AC631" s="138"/>
      <c r="AD631" s="138"/>
      <c r="AE631" s="138"/>
      <c r="AF631" s="138"/>
      <c r="AG631" s="138"/>
      <c r="AH631" s="138"/>
      <c r="AI631" s="138"/>
      <c r="AJ631" s="133"/>
      <c r="AK631" s="134"/>
      <c r="AL631" s="134"/>
      <c r="AN631"/>
    </row>
    <row r="632" spans="2:40" x14ac:dyDescent="0.25">
      <c r="B632" s="137"/>
      <c r="C632" s="138"/>
      <c r="D632" s="139"/>
      <c r="E632" s="139"/>
      <c r="F632" s="138"/>
      <c r="G632" s="138"/>
      <c r="H632" s="138"/>
      <c r="I632" s="138"/>
      <c r="J632" s="138"/>
      <c r="K632" s="138"/>
      <c r="L632" s="138"/>
      <c r="M632" s="138"/>
      <c r="N632" s="138"/>
      <c r="O632" s="139"/>
      <c r="P632" s="138"/>
      <c r="Q632" s="138"/>
      <c r="R632" s="138"/>
      <c r="S632" s="138"/>
      <c r="T632" s="138"/>
      <c r="U632" s="138"/>
      <c r="V632" s="138"/>
      <c r="W632" s="139"/>
      <c r="X632" s="142"/>
      <c r="Y632" s="140"/>
      <c r="Z632" s="138"/>
      <c r="AA632" s="138"/>
      <c r="AB632" s="138"/>
      <c r="AC632" s="138"/>
      <c r="AD632" s="138"/>
      <c r="AE632" s="138"/>
      <c r="AF632" s="138"/>
      <c r="AG632" s="138"/>
      <c r="AH632" s="138"/>
      <c r="AI632" s="138"/>
      <c r="AJ632" s="133"/>
      <c r="AK632" s="134"/>
      <c r="AL632" s="134"/>
      <c r="AN632"/>
    </row>
    <row r="633" spans="2:40" x14ac:dyDescent="0.25">
      <c r="B633" s="137"/>
      <c r="C633" s="138"/>
      <c r="D633" s="139"/>
      <c r="E633" s="139"/>
      <c r="F633" s="138"/>
      <c r="G633" s="138"/>
      <c r="H633" s="138"/>
      <c r="I633" s="138"/>
      <c r="J633" s="138"/>
      <c r="K633" s="138"/>
      <c r="L633" s="138"/>
      <c r="M633" s="138"/>
      <c r="N633" s="138"/>
      <c r="O633" s="139"/>
      <c r="P633" s="138"/>
      <c r="Q633" s="138"/>
      <c r="R633" s="138"/>
      <c r="S633" s="138"/>
      <c r="T633" s="138"/>
      <c r="U633" s="138"/>
      <c r="V633" s="138"/>
      <c r="W633" s="139"/>
      <c r="X633" s="142"/>
      <c r="Y633" s="140"/>
      <c r="Z633" s="138"/>
      <c r="AA633" s="138"/>
      <c r="AB633" s="138"/>
      <c r="AC633" s="138"/>
      <c r="AD633" s="138"/>
      <c r="AE633" s="138"/>
      <c r="AF633" s="138"/>
      <c r="AG633" s="138"/>
      <c r="AH633" s="138"/>
      <c r="AI633" s="138"/>
      <c r="AJ633" s="133"/>
      <c r="AK633" s="134"/>
      <c r="AL633" s="134"/>
      <c r="AN633"/>
    </row>
    <row r="634" spans="2:40" x14ac:dyDescent="0.25">
      <c r="B634" s="137"/>
      <c r="C634" s="138"/>
      <c r="D634" s="139"/>
      <c r="E634" s="139"/>
      <c r="F634" s="138"/>
      <c r="G634" s="138"/>
      <c r="H634" s="138"/>
      <c r="I634" s="138"/>
      <c r="J634" s="138"/>
      <c r="K634" s="138"/>
      <c r="L634" s="138"/>
      <c r="M634" s="138"/>
      <c r="N634" s="138"/>
      <c r="O634" s="139"/>
      <c r="P634" s="138"/>
      <c r="Q634" s="138"/>
      <c r="R634" s="138"/>
      <c r="S634" s="138"/>
      <c r="T634" s="138"/>
      <c r="U634" s="138"/>
      <c r="V634" s="138"/>
      <c r="W634" s="139"/>
      <c r="X634" s="142"/>
      <c r="Y634" s="140"/>
      <c r="Z634" s="138"/>
      <c r="AA634" s="138"/>
      <c r="AB634" s="138"/>
      <c r="AC634" s="138"/>
      <c r="AD634" s="138"/>
      <c r="AE634" s="138"/>
      <c r="AF634" s="138"/>
      <c r="AG634" s="138"/>
      <c r="AH634" s="138"/>
      <c r="AI634" s="138"/>
      <c r="AJ634" s="133"/>
      <c r="AK634" s="134"/>
      <c r="AL634" s="134"/>
      <c r="AN634"/>
    </row>
    <row r="635" spans="2:40" x14ac:dyDescent="0.25">
      <c r="B635" s="137"/>
      <c r="C635" s="138"/>
      <c r="D635" s="139"/>
      <c r="E635" s="139"/>
      <c r="F635" s="138"/>
      <c r="G635" s="138"/>
      <c r="H635" s="138"/>
      <c r="I635" s="138"/>
      <c r="J635" s="138"/>
      <c r="K635" s="138"/>
      <c r="L635" s="138"/>
      <c r="M635" s="138"/>
      <c r="N635" s="138"/>
      <c r="O635" s="139"/>
      <c r="P635" s="138"/>
      <c r="Q635" s="138"/>
      <c r="R635" s="138"/>
      <c r="S635" s="138"/>
      <c r="T635" s="138"/>
      <c r="U635" s="138"/>
      <c r="V635" s="138"/>
      <c r="W635" s="139"/>
      <c r="X635" s="142"/>
      <c r="Y635" s="140"/>
      <c r="Z635" s="138"/>
      <c r="AA635" s="138"/>
      <c r="AB635" s="138"/>
      <c r="AC635" s="138"/>
      <c r="AD635" s="138"/>
      <c r="AE635" s="138"/>
      <c r="AF635" s="138"/>
      <c r="AG635" s="138"/>
      <c r="AH635" s="138"/>
      <c r="AI635" s="138"/>
      <c r="AJ635" s="133"/>
      <c r="AK635" s="134"/>
      <c r="AL635" s="134"/>
      <c r="AN635"/>
    </row>
    <row r="636" spans="2:40" x14ac:dyDescent="0.25">
      <c r="B636" s="137"/>
      <c r="C636" s="138"/>
      <c r="D636" s="139"/>
      <c r="E636" s="139"/>
      <c r="F636" s="138"/>
      <c r="G636" s="138"/>
      <c r="H636" s="138"/>
      <c r="I636" s="138"/>
      <c r="J636" s="138"/>
      <c r="K636" s="138"/>
      <c r="L636" s="138"/>
      <c r="M636" s="138"/>
      <c r="N636" s="138"/>
      <c r="O636" s="139"/>
      <c r="P636" s="138"/>
      <c r="Q636" s="138"/>
      <c r="R636" s="138"/>
      <c r="S636" s="138"/>
      <c r="T636" s="138"/>
      <c r="U636" s="138"/>
      <c r="V636" s="138"/>
      <c r="W636" s="139"/>
      <c r="X636" s="142"/>
      <c r="Y636" s="140"/>
      <c r="Z636" s="138"/>
      <c r="AA636" s="138"/>
      <c r="AB636" s="138"/>
      <c r="AC636" s="138"/>
      <c r="AD636" s="138"/>
      <c r="AE636" s="138"/>
      <c r="AF636" s="138"/>
      <c r="AG636" s="138"/>
      <c r="AH636" s="138"/>
      <c r="AI636" s="138"/>
      <c r="AJ636" s="133"/>
      <c r="AK636" s="134"/>
      <c r="AL636" s="134"/>
      <c r="AN636"/>
    </row>
    <row r="637" spans="2:40" x14ac:dyDescent="0.25">
      <c r="B637" s="137"/>
      <c r="C637" s="138"/>
      <c r="D637" s="139"/>
      <c r="E637" s="139"/>
      <c r="F637" s="138"/>
      <c r="G637" s="138"/>
      <c r="H637" s="138"/>
      <c r="I637" s="138"/>
      <c r="J637" s="138"/>
      <c r="K637" s="138"/>
      <c r="L637" s="138"/>
      <c r="M637" s="138"/>
      <c r="N637" s="138"/>
      <c r="O637" s="139"/>
      <c r="P637" s="138"/>
      <c r="Q637" s="138"/>
      <c r="R637" s="138"/>
      <c r="S637" s="138"/>
      <c r="T637" s="138"/>
      <c r="U637" s="138"/>
      <c r="V637" s="138"/>
      <c r="W637" s="139"/>
      <c r="X637" s="142"/>
      <c r="Y637" s="140"/>
      <c r="Z637" s="138"/>
      <c r="AA637" s="138"/>
      <c r="AB637" s="138"/>
      <c r="AC637" s="138"/>
      <c r="AD637" s="138"/>
      <c r="AE637" s="138"/>
      <c r="AF637" s="138"/>
      <c r="AG637" s="138"/>
      <c r="AH637" s="138"/>
      <c r="AI637" s="138"/>
      <c r="AJ637" s="133"/>
      <c r="AK637" s="134"/>
      <c r="AL637" s="134"/>
      <c r="AN637"/>
    </row>
    <row r="638" spans="2:40" x14ac:dyDescent="0.25">
      <c r="B638" s="137"/>
      <c r="C638" s="138"/>
      <c r="D638" s="139"/>
      <c r="E638" s="139"/>
      <c r="F638" s="138"/>
      <c r="G638" s="138"/>
      <c r="H638" s="138"/>
      <c r="I638" s="138"/>
      <c r="J638" s="138"/>
      <c r="K638" s="138"/>
      <c r="L638" s="138"/>
      <c r="M638" s="138"/>
      <c r="N638" s="138"/>
      <c r="O638" s="139"/>
      <c r="P638" s="138"/>
      <c r="Q638" s="138"/>
      <c r="R638" s="138"/>
      <c r="S638" s="138"/>
      <c r="T638" s="138"/>
      <c r="U638" s="138"/>
      <c r="V638" s="138"/>
      <c r="W638" s="139"/>
      <c r="X638" s="142"/>
      <c r="Y638" s="140"/>
      <c r="Z638" s="138"/>
      <c r="AA638" s="138"/>
      <c r="AB638" s="138"/>
      <c r="AC638" s="138"/>
      <c r="AD638" s="138"/>
      <c r="AE638" s="138"/>
      <c r="AF638" s="138"/>
      <c r="AG638" s="138"/>
      <c r="AH638" s="138"/>
      <c r="AI638" s="138"/>
      <c r="AJ638" s="133"/>
      <c r="AK638" s="134"/>
      <c r="AL638" s="134"/>
      <c r="AN638"/>
    </row>
    <row r="639" spans="2:40" x14ac:dyDescent="0.25">
      <c r="B639" s="137"/>
      <c r="C639" s="138"/>
      <c r="D639" s="139"/>
      <c r="E639" s="139"/>
      <c r="F639" s="138"/>
      <c r="G639" s="138"/>
      <c r="H639" s="138"/>
      <c r="I639" s="138"/>
      <c r="J639" s="138"/>
      <c r="K639" s="138"/>
      <c r="L639" s="138"/>
      <c r="M639" s="138"/>
      <c r="N639" s="138"/>
      <c r="O639" s="139"/>
      <c r="P639" s="138"/>
      <c r="Q639" s="138"/>
      <c r="R639" s="138"/>
      <c r="S639" s="138"/>
      <c r="T639" s="138"/>
      <c r="U639" s="138"/>
      <c r="V639" s="138"/>
      <c r="W639" s="139"/>
      <c r="X639" s="142"/>
      <c r="Y639" s="140"/>
      <c r="Z639" s="138"/>
      <c r="AA639" s="138"/>
      <c r="AB639" s="138"/>
      <c r="AC639" s="138"/>
      <c r="AD639" s="138"/>
      <c r="AE639" s="138"/>
      <c r="AF639" s="138"/>
      <c r="AG639" s="138"/>
      <c r="AH639" s="138"/>
      <c r="AI639" s="138"/>
      <c r="AJ639" s="133"/>
      <c r="AK639" s="134"/>
      <c r="AL639" s="134"/>
      <c r="AN639"/>
    </row>
    <row r="640" spans="2:40" x14ac:dyDescent="0.25">
      <c r="B640" s="137"/>
      <c r="C640" s="138"/>
      <c r="D640" s="139"/>
      <c r="E640" s="139"/>
      <c r="F640" s="138"/>
      <c r="G640" s="138"/>
      <c r="H640" s="138"/>
      <c r="I640" s="138"/>
      <c r="J640" s="138"/>
      <c r="K640" s="138"/>
      <c r="L640" s="138"/>
      <c r="M640" s="138"/>
      <c r="N640" s="138"/>
      <c r="O640" s="139"/>
      <c r="P640" s="138"/>
      <c r="Q640" s="138"/>
      <c r="R640" s="138"/>
      <c r="S640" s="138"/>
      <c r="T640" s="138"/>
      <c r="U640" s="138"/>
      <c r="V640" s="138"/>
      <c r="W640" s="139"/>
      <c r="X640" s="142"/>
      <c r="Y640" s="140"/>
      <c r="Z640" s="138"/>
      <c r="AA640" s="138"/>
      <c r="AB640" s="138"/>
      <c r="AC640" s="138"/>
      <c r="AD640" s="138"/>
      <c r="AE640" s="138"/>
      <c r="AF640" s="138"/>
      <c r="AG640" s="138"/>
      <c r="AH640" s="138"/>
      <c r="AI640" s="138"/>
      <c r="AJ640" s="133"/>
      <c r="AK640" s="134"/>
      <c r="AL640" s="134"/>
      <c r="AN640"/>
    </row>
    <row r="641" spans="2:40" x14ac:dyDescent="0.25">
      <c r="B641" s="137"/>
      <c r="C641" s="138"/>
      <c r="D641" s="139"/>
      <c r="E641" s="139"/>
      <c r="F641" s="138"/>
      <c r="G641" s="138"/>
      <c r="H641" s="138"/>
      <c r="I641" s="138"/>
      <c r="J641" s="138"/>
      <c r="K641" s="138"/>
      <c r="L641" s="138"/>
      <c r="M641" s="138"/>
      <c r="N641" s="138"/>
      <c r="O641" s="139"/>
      <c r="P641" s="138"/>
      <c r="Q641" s="138"/>
      <c r="R641" s="138"/>
      <c r="S641" s="138"/>
      <c r="T641" s="138"/>
      <c r="U641" s="138"/>
      <c r="V641" s="138"/>
      <c r="W641" s="139"/>
      <c r="X641" s="142"/>
      <c r="Y641" s="140"/>
      <c r="Z641" s="138"/>
      <c r="AA641" s="138"/>
      <c r="AB641" s="138"/>
      <c r="AC641" s="138"/>
      <c r="AD641" s="138"/>
      <c r="AE641" s="138"/>
      <c r="AF641" s="138"/>
      <c r="AG641" s="138"/>
      <c r="AH641" s="138"/>
      <c r="AI641" s="138"/>
      <c r="AJ641" s="133"/>
      <c r="AK641" s="134"/>
      <c r="AL641" s="134"/>
      <c r="AN641"/>
    </row>
    <row r="642" spans="2:40" x14ac:dyDescent="0.25">
      <c r="B642" s="137"/>
      <c r="C642" s="138"/>
      <c r="D642" s="139"/>
      <c r="E642" s="139"/>
      <c r="F642" s="138"/>
      <c r="G642" s="138"/>
      <c r="H642" s="138"/>
      <c r="I642" s="138"/>
      <c r="J642" s="138"/>
      <c r="K642" s="138"/>
      <c r="L642" s="138"/>
      <c r="M642" s="138"/>
      <c r="N642" s="138"/>
      <c r="O642" s="139"/>
      <c r="P642" s="138"/>
      <c r="Q642" s="138"/>
      <c r="R642" s="138"/>
      <c r="S642" s="138"/>
      <c r="T642" s="138"/>
      <c r="U642" s="138"/>
      <c r="V642" s="138"/>
      <c r="W642" s="139"/>
      <c r="X642" s="142"/>
      <c r="Y642" s="140"/>
      <c r="Z642" s="138"/>
      <c r="AA642" s="138"/>
      <c r="AB642" s="138"/>
      <c r="AC642" s="138"/>
      <c r="AD642" s="138"/>
      <c r="AE642" s="138"/>
      <c r="AF642" s="138"/>
      <c r="AG642" s="138"/>
      <c r="AH642" s="138"/>
      <c r="AI642" s="138"/>
      <c r="AJ642" s="133"/>
      <c r="AK642" s="134"/>
      <c r="AL642" s="134"/>
      <c r="AN642"/>
    </row>
    <row r="643" spans="2:40" x14ac:dyDescent="0.25">
      <c r="B643" s="137"/>
      <c r="C643" s="138"/>
      <c r="D643" s="139"/>
      <c r="E643" s="139"/>
      <c r="F643" s="138"/>
      <c r="G643" s="138"/>
      <c r="H643" s="138"/>
      <c r="I643" s="138"/>
      <c r="J643" s="138"/>
      <c r="K643" s="138"/>
      <c r="L643" s="138"/>
      <c r="M643" s="138"/>
      <c r="N643" s="138"/>
      <c r="O643" s="139"/>
      <c r="P643" s="138"/>
      <c r="Q643" s="138"/>
      <c r="R643" s="138"/>
      <c r="S643" s="138"/>
      <c r="T643" s="138"/>
      <c r="U643" s="138"/>
      <c r="V643" s="138"/>
      <c r="W643" s="139"/>
      <c r="X643" s="142"/>
      <c r="Y643" s="140"/>
      <c r="Z643" s="138"/>
      <c r="AA643" s="138"/>
      <c r="AB643" s="138"/>
      <c r="AC643" s="138"/>
      <c r="AD643" s="138"/>
      <c r="AE643" s="138"/>
      <c r="AF643" s="138"/>
      <c r="AG643" s="138"/>
      <c r="AH643" s="138"/>
      <c r="AI643" s="138"/>
      <c r="AJ643" s="133"/>
      <c r="AK643" s="134"/>
      <c r="AL643" s="134"/>
      <c r="AN643"/>
    </row>
    <row r="644" spans="2:40" x14ac:dyDescent="0.25">
      <c r="B644" s="137"/>
      <c r="C644" s="138"/>
      <c r="D644" s="139"/>
      <c r="E644" s="139"/>
      <c r="F644" s="138"/>
      <c r="G644" s="138"/>
      <c r="H644" s="138"/>
      <c r="I644" s="138"/>
      <c r="J644" s="138"/>
      <c r="K644" s="138"/>
      <c r="L644" s="138"/>
      <c r="M644" s="138"/>
      <c r="N644" s="138"/>
      <c r="O644" s="139"/>
      <c r="P644" s="138"/>
      <c r="Q644" s="138"/>
      <c r="R644" s="138"/>
      <c r="S644" s="138"/>
      <c r="T644" s="138"/>
      <c r="U644" s="138"/>
      <c r="V644" s="138"/>
      <c r="W644" s="139"/>
      <c r="X644" s="142"/>
      <c r="Y644" s="140"/>
      <c r="Z644" s="138"/>
      <c r="AA644" s="138"/>
      <c r="AB644" s="138"/>
      <c r="AC644" s="138"/>
      <c r="AD644" s="138"/>
      <c r="AE644" s="138"/>
      <c r="AF644" s="138"/>
      <c r="AG644" s="138"/>
      <c r="AH644" s="138"/>
      <c r="AI644" s="138"/>
      <c r="AJ644" s="133"/>
      <c r="AK644" s="134"/>
      <c r="AL644" s="134"/>
      <c r="AN644"/>
    </row>
    <row r="645" spans="2:40" x14ac:dyDescent="0.25">
      <c r="B645" s="137"/>
      <c r="C645" s="138"/>
      <c r="D645" s="139"/>
      <c r="E645" s="139"/>
      <c r="F645" s="138"/>
      <c r="G645" s="138"/>
      <c r="H645" s="138"/>
      <c r="I645" s="138"/>
      <c r="J645" s="138"/>
      <c r="K645" s="138"/>
      <c r="L645" s="138"/>
      <c r="M645" s="138"/>
      <c r="N645" s="138"/>
      <c r="O645" s="139"/>
      <c r="P645" s="138"/>
      <c r="Q645" s="138"/>
      <c r="R645" s="138"/>
      <c r="S645" s="138"/>
      <c r="T645" s="138"/>
      <c r="U645" s="138"/>
      <c r="V645" s="138"/>
      <c r="W645" s="139"/>
      <c r="X645" s="142"/>
      <c r="Y645" s="140"/>
      <c r="Z645" s="138"/>
      <c r="AA645" s="138"/>
      <c r="AB645" s="138"/>
      <c r="AC645" s="138"/>
      <c r="AD645" s="138"/>
      <c r="AE645" s="138"/>
      <c r="AF645" s="138"/>
      <c r="AG645" s="138"/>
      <c r="AH645" s="138"/>
      <c r="AI645" s="138"/>
      <c r="AJ645" s="133"/>
      <c r="AK645" s="134"/>
      <c r="AL645" s="134"/>
      <c r="AN645"/>
    </row>
    <row r="646" spans="2:40" x14ac:dyDescent="0.25">
      <c r="B646" s="137"/>
      <c r="C646" s="138"/>
      <c r="D646" s="139"/>
      <c r="E646" s="139"/>
      <c r="F646" s="138"/>
      <c r="G646" s="138"/>
      <c r="H646" s="138"/>
      <c r="I646" s="138"/>
      <c r="J646" s="138"/>
      <c r="K646" s="138"/>
      <c r="L646" s="138"/>
      <c r="M646" s="138"/>
      <c r="N646" s="138"/>
      <c r="O646" s="139"/>
      <c r="P646" s="138"/>
      <c r="Q646" s="138"/>
      <c r="R646" s="138"/>
      <c r="S646" s="138"/>
      <c r="T646" s="138"/>
      <c r="U646" s="138"/>
      <c r="V646" s="138"/>
      <c r="W646" s="139"/>
      <c r="X646" s="142"/>
      <c r="Y646" s="140"/>
      <c r="Z646" s="138"/>
      <c r="AA646" s="138"/>
      <c r="AB646" s="138"/>
      <c r="AC646" s="138"/>
      <c r="AD646" s="138"/>
      <c r="AE646" s="138"/>
      <c r="AF646" s="138"/>
      <c r="AG646" s="138"/>
      <c r="AH646" s="138"/>
      <c r="AI646" s="138"/>
      <c r="AJ646" s="133"/>
      <c r="AK646" s="134"/>
      <c r="AL646" s="134"/>
      <c r="AN646"/>
    </row>
    <row r="647" spans="2:40" x14ac:dyDescent="0.25">
      <c r="B647" s="137"/>
      <c r="C647" s="138"/>
      <c r="D647" s="139"/>
      <c r="E647" s="139"/>
      <c r="F647" s="138"/>
      <c r="G647" s="138"/>
      <c r="H647" s="138"/>
      <c r="I647" s="138"/>
      <c r="J647" s="138"/>
      <c r="K647" s="138"/>
      <c r="L647" s="138"/>
      <c r="M647" s="138"/>
      <c r="N647" s="138"/>
      <c r="O647" s="139"/>
      <c r="P647" s="138"/>
      <c r="Q647" s="138"/>
      <c r="R647" s="138"/>
      <c r="S647" s="138"/>
      <c r="T647" s="138"/>
      <c r="U647" s="138"/>
      <c r="V647" s="138"/>
      <c r="W647" s="139"/>
      <c r="X647" s="142"/>
      <c r="Y647" s="140"/>
      <c r="Z647" s="138"/>
      <c r="AA647" s="138"/>
      <c r="AB647" s="138"/>
      <c r="AC647" s="138"/>
      <c r="AD647" s="138"/>
      <c r="AE647" s="138"/>
      <c r="AF647" s="138"/>
      <c r="AG647" s="138"/>
      <c r="AH647" s="138"/>
      <c r="AI647" s="138"/>
      <c r="AJ647" s="133"/>
      <c r="AK647" s="134"/>
      <c r="AL647" s="134"/>
      <c r="AN647"/>
    </row>
    <row r="648" spans="2:40" x14ac:dyDescent="0.25">
      <c r="B648" s="137"/>
      <c r="C648" s="138"/>
      <c r="D648" s="139"/>
      <c r="E648" s="139"/>
      <c r="F648" s="138"/>
      <c r="G648" s="138"/>
      <c r="H648" s="138"/>
      <c r="I648" s="138"/>
      <c r="J648" s="138"/>
      <c r="K648" s="138"/>
      <c r="L648" s="138"/>
      <c r="M648" s="138"/>
      <c r="N648" s="138"/>
      <c r="O648" s="139"/>
      <c r="P648" s="138"/>
      <c r="Q648" s="138"/>
      <c r="R648" s="138"/>
      <c r="S648" s="138"/>
      <c r="T648" s="138"/>
      <c r="U648" s="138"/>
      <c r="V648" s="138"/>
      <c r="W648" s="139"/>
      <c r="X648" s="142"/>
      <c r="Y648" s="140"/>
      <c r="Z648" s="138"/>
      <c r="AA648" s="138"/>
      <c r="AB648" s="138"/>
      <c r="AC648" s="138"/>
      <c r="AD648" s="138"/>
      <c r="AE648" s="138"/>
      <c r="AF648" s="138"/>
      <c r="AG648" s="138"/>
      <c r="AH648" s="138"/>
      <c r="AI648" s="138"/>
      <c r="AJ648" s="133"/>
      <c r="AK648" s="134"/>
      <c r="AL648" s="134"/>
      <c r="AN648"/>
    </row>
    <row r="649" spans="2:40" x14ac:dyDescent="0.25">
      <c r="B649" s="137"/>
      <c r="C649" s="138"/>
      <c r="D649" s="139"/>
      <c r="E649" s="139"/>
      <c r="F649" s="138"/>
      <c r="G649" s="138"/>
      <c r="H649" s="138"/>
      <c r="I649" s="138"/>
      <c r="J649" s="138"/>
      <c r="K649" s="138"/>
      <c r="L649" s="138"/>
      <c r="M649" s="138"/>
      <c r="N649" s="138"/>
      <c r="O649" s="139"/>
      <c r="P649" s="138"/>
      <c r="Q649" s="138"/>
      <c r="R649" s="138"/>
      <c r="S649" s="138"/>
      <c r="T649" s="138"/>
      <c r="U649" s="138"/>
      <c r="V649" s="138"/>
      <c r="W649" s="139"/>
      <c r="X649" s="142"/>
      <c r="Y649" s="140"/>
      <c r="Z649" s="138"/>
      <c r="AA649" s="138"/>
      <c r="AB649" s="138"/>
      <c r="AC649" s="138"/>
      <c r="AD649" s="138"/>
      <c r="AE649" s="138"/>
      <c r="AF649" s="138"/>
      <c r="AG649" s="138"/>
      <c r="AH649" s="138"/>
      <c r="AI649" s="138"/>
      <c r="AJ649" s="133"/>
      <c r="AK649" s="134"/>
      <c r="AL649" s="134"/>
      <c r="AN649"/>
    </row>
    <row r="650" spans="2:40" x14ac:dyDescent="0.25">
      <c r="B650" s="137"/>
      <c r="C650" s="138"/>
      <c r="D650" s="139"/>
      <c r="E650" s="139"/>
      <c r="F650" s="138"/>
      <c r="G650" s="138"/>
      <c r="H650" s="138"/>
      <c r="I650" s="138"/>
      <c r="J650" s="138"/>
      <c r="K650" s="138"/>
      <c r="L650" s="138"/>
      <c r="M650" s="138"/>
      <c r="N650" s="138"/>
      <c r="O650" s="139"/>
      <c r="P650" s="138"/>
      <c r="Q650" s="138"/>
      <c r="R650" s="138"/>
      <c r="S650" s="138"/>
      <c r="T650" s="138"/>
      <c r="U650" s="138"/>
      <c r="V650" s="138"/>
      <c r="W650" s="139"/>
      <c r="X650" s="142"/>
      <c r="Y650" s="140"/>
      <c r="Z650" s="138"/>
      <c r="AA650" s="138"/>
      <c r="AB650" s="138"/>
      <c r="AC650" s="138"/>
      <c r="AD650" s="138"/>
      <c r="AE650" s="138"/>
      <c r="AF650" s="138"/>
      <c r="AG650" s="138"/>
      <c r="AH650" s="138"/>
      <c r="AI650" s="138"/>
      <c r="AJ650" s="133"/>
      <c r="AK650" s="134"/>
      <c r="AL650" s="134"/>
      <c r="AN650"/>
    </row>
    <row r="651" spans="2:40" x14ac:dyDescent="0.25">
      <c r="B651" s="137"/>
      <c r="C651" s="138"/>
      <c r="D651" s="139"/>
      <c r="E651" s="139"/>
      <c r="F651" s="138"/>
      <c r="G651" s="138"/>
      <c r="H651" s="138"/>
      <c r="I651" s="138"/>
      <c r="J651" s="138"/>
      <c r="K651" s="138"/>
      <c r="L651" s="138"/>
      <c r="M651" s="138"/>
      <c r="N651" s="138"/>
      <c r="O651" s="139"/>
      <c r="P651" s="138"/>
      <c r="Q651" s="138"/>
      <c r="R651" s="138"/>
      <c r="S651" s="138"/>
      <c r="T651" s="138"/>
      <c r="U651" s="138"/>
      <c r="V651" s="138"/>
      <c r="W651" s="139"/>
      <c r="X651" s="142"/>
      <c r="Y651" s="140"/>
      <c r="Z651" s="138"/>
      <c r="AA651" s="138"/>
      <c r="AB651" s="138"/>
      <c r="AC651" s="138"/>
      <c r="AD651" s="138"/>
      <c r="AE651" s="138"/>
      <c r="AF651" s="138"/>
      <c r="AG651" s="138"/>
      <c r="AH651" s="138"/>
      <c r="AI651" s="138"/>
      <c r="AJ651" s="133"/>
      <c r="AK651" s="134"/>
      <c r="AL651" s="134"/>
      <c r="AN651"/>
    </row>
    <row r="652" spans="2:40" x14ac:dyDescent="0.25">
      <c r="B652" s="137"/>
      <c r="C652" s="138"/>
      <c r="D652" s="139"/>
      <c r="E652" s="139"/>
      <c r="F652" s="138"/>
      <c r="G652" s="138"/>
      <c r="H652" s="138"/>
      <c r="I652" s="138"/>
      <c r="J652" s="138"/>
      <c r="K652" s="138"/>
      <c r="L652" s="138"/>
      <c r="M652" s="138"/>
      <c r="N652" s="138"/>
      <c r="O652" s="139"/>
      <c r="P652" s="138"/>
      <c r="Q652" s="138"/>
      <c r="R652" s="138"/>
      <c r="S652" s="138"/>
      <c r="T652" s="138"/>
      <c r="U652" s="138"/>
      <c r="V652" s="138"/>
      <c r="W652" s="139"/>
      <c r="X652" s="142"/>
      <c r="Y652" s="140"/>
      <c r="Z652" s="138"/>
      <c r="AA652" s="138"/>
      <c r="AB652" s="138"/>
      <c r="AC652" s="138"/>
      <c r="AD652" s="138"/>
      <c r="AE652" s="138"/>
      <c r="AF652" s="138"/>
      <c r="AG652" s="138"/>
      <c r="AH652" s="138"/>
      <c r="AI652" s="138"/>
      <c r="AJ652" s="133"/>
      <c r="AK652" s="134"/>
      <c r="AL652" s="134"/>
      <c r="AN652"/>
    </row>
    <row r="653" spans="2:40" x14ac:dyDescent="0.25">
      <c r="B653" s="137"/>
      <c r="C653" s="138"/>
      <c r="D653" s="139"/>
      <c r="E653" s="139"/>
      <c r="F653" s="138"/>
      <c r="G653" s="138"/>
      <c r="H653" s="138"/>
      <c r="I653" s="138"/>
      <c r="J653" s="138"/>
      <c r="K653" s="138"/>
      <c r="L653" s="138"/>
      <c r="M653" s="138"/>
      <c r="N653" s="138"/>
      <c r="O653" s="139"/>
      <c r="P653" s="138"/>
      <c r="Q653" s="138"/>
      <c r="R653" s="138"/>
      <c r="S653" s="138"/>
      <c r="T653" s="138"/>
      <c r="U653" s="138"/>
      <c r="V653" s="138"/>
      <c r="W653" s="139"/>
      <c r="X653" s="142"/>
      <c r="Y653" s="140"/>
      <c r="Z653" s="138"/>
      <c r="AA653" s="138"/>
      <c r="AB653" s="138"/>
      <c r="AC653" s="138"/>
      <c r="AD653" s="138"/>
      <c r="AE653" s="138"/>
      <c r="AF653" s="138"/>
      <c r="AG653" s="138"/>
      <c r="AH653" s="138"/>
      <c r="AI653" s="138"/>
      <c r="AJ653" s="133"/>
      <c r="AK653" s="134"/>
      <c r="AL653" s="134"/>
      <c r="AN653"/>
    </row>
    <row r="654" spans="2:40" x14ac:dyDescent="0.25">
      <c r="B654" s="137"/>
      <c r="C654" s="138"/>
      <c r="D654" s="139"/>
      <c r="E654" s="139"/>
      <c r="F654" s="138"/>
      <c r="G654" s="138"/>
      <c r="H654" s="138"/>
      <c r="I654" s="138"/>
      <c r="J654" s="138"/>
      <c r="K654" s="138"/>
      <c r="L654" s="138"/>
      <c r="M654" s="138"/>
      <c r="N654" s="138"/>
      <c r="O654" s="139"/>
      <c r="P654" s="138"/>
      <c r="Q654" s="138"/>
      <c r="R654" s="138"/>
      <c r="S654" s="138"/>
      <c r="T654" s="138"/>
      <c r="U654" s="138"/>
      <c r="V654" s="138"/>
      <c r="W654" s="139"/>
      <c r="X654" s="142"/>
      <c r="Y654" s="140"/>
      <c r="Z654" s="138"/>
      <c r="AA654" s="138"/>
      <c r="AB654" s="138"/>
      <c r="AC654" s="138"/>
      <c r="AD654" s="138"/>
      <c r="AE654" s="138"/>
      <c r="AF654" s="138"/>
      <c r="AG654" s="138"/>
      <c r="AH654" s="138"/>
      <c r="AI654" s="138"/>
      <c r="AJ654" s="133"/>
      <c r="AK654" s="134"/>
      <c r="AL654" s="134"/>
      <c r="AN654"/>
    </row>
    <row r="655" spans="2:40" x14ac:dyDescent="0.25">
      <c r="B655" s="137"/>
      <c r="C655" s="138"/>
      <c r="D655" s="139"/>
      <c r="E655" s="139"/>
      <c r="F655" s="138"/>
      <c r="G655" s="138"/>
      <c r="H655" s="138"/>
      <c r="I655" s="138"/>
      <c r="J655" s="138"/>
      <c r="K655" s="138"/>
      <c r="L655" s="138"/>
      <c r="M655" s="138"/>
      <c r="N655" s="138"/>
      <c r="O655" s="139"/>
      <c r="P655" s="138"/>
      <c r="Q655" s="138"/>
      <c r="R655" s="138"/>
      <c r="S655" s="138"/>
      <c r="T655" s="138"/>
      <c r="U655" s="138"/>
      <c r="V655" s="138"/>
      <c r="W655" s="139"/>
      <c r="X655" s="142"/>
      <c r="Y655" s="140"/>
      <c r="Z655" s="138"/>
      <c r="AA655" s="138"/>
      <c r="AB655" s="138"/>
      <c r="AC655" s="138"/>
      <c r="AD655" s="138"/>
      <c r="AE655" s="138"/>
      <c r="AF655" s="138"/>
      <c r="AG655" s="138"/>
      <c r="AH655" s="138"/>
      <c r="AI655" s="138"/>
      <c r="AJ655" s="133"/>
      <c r="AK655" s="134"/>
      <c r="AL655" s="134"/>
      <c r="AN655"/>
    </row>
    <row r="656" spans="2:40" x14ac:dyDescent="0.25">
      <c r="B656" s="137"/>
      <c r="C656" s="138"/>
      <c r="D656" s="139"/>
      <c r="E656" s="139"/>
      <c r="F656" s="138"/>
      <c r="G656" s="138"/>
      <c r="H656" s="138"/>
      <c r="I656" s="138"/>
      <c r="J656" s="138"/>
      <c r="K656" s="138"/>
      <c r="L656" s="138"/>
      <c r="M656" s="138"/>
      <c r="N656" s="138"/>
      <c r="O656" s="139"/>
      <c r="P656" s="138"/>
      <c r="Q656" s="138"/>
      <c r="R656" s="138"/>
      <c r="S656" s="138"/>
      <c r="T656" s="138"/>
      <c r="U656" s="138"/>
      <c r="V656" s="138"/>
      <c r="W656" s="139"/>
      <c r="X656" s="142"/>
      <c r="Y656" s="140"/>
      <c r="Z656" s="138"/>
      <c r="AA656" s="138"/>
      <c r="AB656" s="138"/>
      <c r="AC656" s="138"/>
      <c r="AD656" s="138"/>
      <c r="AE656" s="138"/>
      <c r="AF656" s="138"/>
      <c r="AG656" s="138"/>
      <c r="AH656" s="138"/>
      <c r="AI656" s="138"/>
      <c r="AJ656" s="133"/>
      <c r="AK656" s="134"/>
      <c r="AL656" s="134"/>
      <c r="AN656"/>
    </row>
    <row r="657" spans="2:40" x14ac:dyDescent="0.25">
      <c r="B657" s="137"/>
      <c r="C657" s="138"/>
      <c r="D657" s="139"/>
      <c r="E657" s="139"/>
      <c r="F657" s="138"/>
      <c r="G657" s="138"/>
      <c r="H657" s="138"/>
      <c r="I657" s="138"/>
      <c r="J657" s="138"/>
      <c r="K657" s="138"/>
      <c r="L657" s="138"/>
      <c r="M657" s="138"/>
      <c r="N657" s="138"/>
      <c r="O657" s="139"/>
      <c r="P657" s="138"/>
      <c r="Q657" s="138"/>
      <c r="R657" s="138"/>
      <c r="S657" s="138"/>
      <c r="T657" s="138"/>
      <c r="U657" s="138"/>
      <c r="V657" s="138"/>
      <c r="W657" s="139"/>
      <c r="X657" s="142"/>
      <c r="Y657" s="140"/>
      <c r="Z657" s="138"/>
      <c r="AA657" s="138"/>
      <c r="AB657" s="138"/>
      <c r="AC657" s="138"/>
      <c r="AD657" s="138"/>
      <c r="AE657" s="138"/>
      <c r="AF657" s="138"/>
      <c r="AG657" s="138"/>
      <c r="AH657" s="138"/>
      <c r="AI657" s="138"/>
      <c r="AJ657" s="133"/>
      <c r="AK657" s="134"/>
      <c r="AL657" s="134"/>
      <c r="AN657"/>
    </row>
    <row r="658" spans="2:40" x14ac:dyDescent="0.25">
      <c r="B658" s="137"/>
      <c r="C658" s="138"/>
      <c r="D658" s="139"/>
      <c r="E658" s="139"/>
      <c r="F658" s="138"/>
      <c r="G658" s="138"/>
      <c r="H658" s="138"/>
      <c r="I658" s="138"/>
      <c r="J658" s="138"/>
      <c r="K658" s="138"/>
      <c r="L658" s="138"/>
      <c r="M658" s="138"/>
      <c r="N658" s="138"/>
      <c r="O658" s="139"/>
      <c r="P658" s="138"/>
      <c r="Q658" s="138"/>
      <c r="R658" s="138"/>
      <c r="S658" s="138"/>
      <c r="T658" s="138"/>
      <c r="U658" s="138"/>
      <c r="V658" s="138"/>
      <c r="W658" s="139"/>
      <c r="X658" s="142"/>
      <c r="Y658" s="140"/>
      <c r="Z658" s="138"/>
      <c r="AA658" s="138"/>
      <c r="AB658" s="138"/>
      <c r="AC658" s="138"/>
      <c r="AD658" s="138"/>
      <c r="AE658" s="138"/>
      <c r="AF658" s="138"/>
      <c r="AG658" s="138"/>
      <c r="AH658" s="138"/>
      <c r="AI658" s="138"/>
      <c r="AJ658" s="133"/>
      <c r="AK658" s="134"/>
      <c r="AL658" s="134"/>
      <c r="AN658"/>
    </row>
    <row r="659" spans="2:40" x14ac:dyDescent="0.25">
      <c r="B659" s="137"/>
      <c r="C659" s="138"/>
      <c r="D659" s="139"/>
      <c r="E659" s="139"/>
      <c r="F659" s="138"/>
      <c r="G659" s="138"/>
      <c r="H659" s="138"/>
      <c r="I659" s="138"/>
      <c r="J659" s="138"/>
      <c r="K659" s="138"/>
      <c r="L659" s="138"/>
      <c r="M659" s="138"/>
      <c r="N659" s="138"/>
      <c r="O659" s="139"/>
      <c r="P659" s="138"/>
      <c r="Q659" s="138"/>
      <c r="R659" s="138"/>
      <c r="S659" s="138"/>
      <c r="T659" s="138"/>
      <c r="U659" s="138"/>
      <c r="V659" s="138"/>
      <c r="W659" s="139"/>
      <c r="X659" s="142"/>
      <c r="Y659" s="140"/>
      <c r="Z659" s="138"/>
      <c r="AA659" s="138"/>
      <c r="AB659" s="138"/>
      <c r="AC659" s="138"/>
      <c r="AD659" s="138"/>
      <c r="AE659" s="138"/>
      <c r="AF659" s="138"/>
      <c r="AG659" s="138"/>
      <c r="AH659" s="138"/>
      <c r="AI659" s="138"/>
      <c r="AJ659" s="133"/>
      <c r="AK659" s="134"/>
      <c r="AL659" s="134"/>
      <c r="AN659"/>
    </row>
    <row r="660" spans="2:40" x14ac:dyDescent="0.25">
      <c r="B660" s="137"/>
      <c r="C660" s="138"/>
      <c r="D660" s="139"/>
      <c r="E660" s="139"/>
      <c r="F660" s="138"/>
      <c r="G660" s="138"/>
      <c r="H660" s="138"/>
      <c r="I660" s="138"/>
      <c r="J660" s="138"/>
      <c r="K660" s="138"/>
      <c r="L660" s="138"/>
      <c r="M660" s="138"/>
      <c r="N660" s="138"/>
      <c r="O660" s="139"/>
      <c r="P660" s="138"/>
      <c r="Q660" s="138"/>
      <c r="R660" s="138"/>
      <c r="S660" s="138"/>
      <c r="T660" s="138"/>
      <c r="U660" s="138"/>
      <c r="V660" s="138"/>
      <c r="W660" s="139"/>
      <c r="X660" s="142"/>
      <c r="Y660" s="140"/>
      <c r="Z660" s="138"/>
      <c r="AA660" s="138"/>
      <c r="AB660" s="138"/>
      <c r="AC660" s="138"/>
      <c r="AD660" s="138"/>
      <c r="AE660" s="138"/>
      <c r="AF660" s="138"/>
      <c r="AG660" s="138"/>
      <c r="AH660" s="138"/>
      <c r="AI660" s="138"/>
      <c r="AJ660" s="133"/>
      <c r="AK660" s="134"/>
      <c r="AL660" s="134"/>
      <c r="AN660"/>
    </row>
    <row r="661" spans="2:40" x14ac:dyDescent="0.25">
      <c r="B661" s="137"/>
      <c r="C661" s="138"/>
      <c r="D661" s="139"/>
      <c r="E661" s="139"/>
      <c r="F661" s="138"/>
      <c r="G661" s="138"/>
      <c r="H661" s="138"/>
      <c r="I661" s="138"/>
      <c r="J661" s="138"/>
      <c r="K661" s="138"/>
      <c r="L661" s="138"/>
      <c r="M661" s="138"/>
      <c r="N661" s="138"/>
      <c r="O661" s="139"/>
      <c r="P661" s="138"/>
      <c r="Q661" s="138"/>
      <c r="R661" s="138"/>
      <c r="S661" s="138"/>
      <c r="T661" s="138"/>
      <c r="U661" s="138"/>
      <c r="V661" s="138"/>
      <c r="W661" s="139"/>
      <c r="X661" s="142"/>
      <c r="Y661" s="140"/>
      <c r="Z661" s="138"/>
      <c r="AA661" s="138"/>
      <c r="AB661" s="138"/>
      <c r="AC661" s="138"/>
      <c r="AD661" s="138"/>
      <c r="AE661" s="138"/>
      <c r="AF661" s="138"/>
      <c r="AG661" s="138"/>
      <c r="AH661" s="138"/>
      <c r="AI661" s="138"/>
      <c r="AJ661" s="133"/>
      <c r="AK661" s="134"/>
      <c r="AL661" s="134"/>
      <c r="AN661"/>
    </row>
    <row r="662" spans="2:40" x14ac:dyDescent="0.25">
      <c r="B662" s="137"/>
      <c r="C662" s="138"/>
      <c r="D662" s="139"/>
      <c r="E662" s="139"/>
      <c r="F662" s="138"/>
      <c r="G662" s="138"/>
      <c r="H662" s="138"/>
      <c r="I662" s="138"/>
      <c r="J662" s="138"/>
      <c r="K662" s="138"/>
      <c r="L662" s="138"/>
      <c r="M662" s="138"/>
      <c r="N662" s="138"/>
      <c r="O662" s="139"/>
      <c r="P662" s="138"/>
      <c r="Q662" s="138"/>
      <c r="R662" s="138"/>
      <c r="S662" s="138"/>
      <c r="T662" s="138"/>
      <c r="U662" s="138"/>
      <c r="V662" s="138"/>
      <c r="W662" s="139"/>
      <c r="X662" s="142"/>
      <c r="Y662" s="140"/>
      <c r="Z662" s="138"/>
      <c r="AA662" s="138"/>
      <c r="AB662" s="138"/>
      <c r="AC662" s="138"/>
      <c r="AD662" s="138"/>
      <c r="AE662" s="138"/>
      <c r="AF662" s="138"/>
      <c r="AG662" s="138"/>
      <c r="AH662" s="138"/>
      <c r="AI662" s="138"/>
      <c r="AJ662" s="133"/>
      <c r="AK662" s="134"/>
      <c r="AL662" s="134"/>
      <c r="AN662"/>
    </row>
    <row r="663" spans="2:40" x14ac:dyDescent="0.25">
      <c r="B663" s="137"/>
      <c r="C663" s="138"/>
      <c r="D663" s="139"/>
      <c r="E663" s="139"/>
      <c r="F663" s="138"/>
      <c r="G663" s="138"/>
      <c r="H663" s="138"/>
      <c r="I663" s="138"/>
      <c r="J663" s="138"/>
      <c r="K663" s="138"/>
      <c r="L663" s="138"/>
      <c r="M663" s="138"/>
      <c r="N663" s="138"/>
      <c r="O663" s="139"/>
      <c r="P663" s="138"/>
      <c r="Q663" s="138"/>
      <c r="R663" s="138"/>
      <c r="S663" s="138"/>
      <c r="T663" s="138"/>
      <c r="U663" s="138"/>
      <c r="V663" s="138"/>
      <c r="W663" s="139"/>
      <c r="X663" s="142"/>
      <c r="Y663" s="140"/>
      <c r="Z663" s="138"/>
      <c r="AA663" s="138"/>
      <c r="AB663" s="138"/>
      <c r="AC663" s="138"/>
      <c r="AD663" s="138"/>
      <c r="AE663" s="138"/>
      <c r="AF663" s="138"/>
      <c r="AG663" s="138"/>
      <c r="AH663" s="138"/>
      <c r="AI663" s="138"/>
      <c r="AJ663" s="133"/>
      <c r="AK663" s="134"/>
      <c r="AL663" s="134"/>
      <c r="AN663"/>
    </row>
    <row r="664" spans="2:40" x14ac:dyDescent="0.25">
      <c r="B664" s="137"/>
      <c r="C664" s="138"/>
      <c r="D664" s="139"/>
      <c r="E664" s="139"/>
      <c r="F664" s="138"/>
      <c r="G664" s="138"/>
      <c r="H664" s="138"/>
      <c r="I664" s="138"/>
      <c r="J664" s="138"/>
      <c r="K664" s="138"/>
      <c r="L664" s="138"/>
      <c r="M664" s="138"/>
      <c r="N664" s="138"/>
      <c r="O664" s="139"/>
      <c r="P664" s="138"/>
      <c r="Q664" s="138"/>
      <c r="R664" s="138"/>
      <c r="S664" s="138"/>
      <c r="T664" s="138"/>
      <c r="U664" s="138"/>
      <c r="V664" s="138"/>
      <c r="W664" s="139"/>
      <c r="X664" s="142"/>
      <c r="Y664" s="140"/>
      <c r="Z664" s="138"/>
      <c r="AA664" s="138"/>
      <c r="AB664" s="138"/>
      <c r="AC664" s="138"/>
      <c r="AD664" s="138"/>
      <c r="AE664" s="138"/>
      <c r="AF664" s="138"/>
      <c r="AG664" s="138"/>
      <c r="AH664" s="138"/>
      <c r="AI664" s="138"/>
      <c r="AJ664" s="133"/>
      <c r="AK664" s="134"/>
      <c r="AL664" s="134"/>
      <c r="AN664"/>
    </row>
    <row r="665" spans="2:40" x14ac:dyDescent="0.25">
      <c r="B665" s="137"/>
      <c r="C665" s="138"/>
      <c r="D665" s="139"/>
      <c r="E665" s="139"/>
      <c r="F665" s="138"/>
      <c r="G665" s="138"/>
      <c r="H665" s="138"/>
      <c r="I665" s="138"/>
      <c r="J665" s="138"/>
      <c r="K665" s="138"/>
      <c r="L665" s="138"/>
      <c r="M665" s="138"/>
      <c r="N665" s="138"/>
      <c r="O665" s="139"/>
      <c r="P665" s="138"/>
      <c r="Q665" s="138"/>
      <c r="R665" s="138"/>
      <c r="S665" s="138"/>
      <c r="T665" s="138"/>
      <c r="U665" s="138"/>
      <c r="V665" s="138"/>
      <c r="W665" s="139"/>
      <c r="X665" s="142"/>
      <c r="Y665" s="140"/>
      <c r="Z665" s="138"/>
      <c r="AA665" s="138"/>
      <c r="AB665" s="138"/>
      <c r="AC665" s="138"/>
      <c r="AD665" s="138"/>
      <c r="AE665" s="138"/>
      <c r="AF665" s="138"/>
      <c r="AG665" s="138"/>
      <c r="AH665" s="138"/>
      <c r="AI665" s="138"/>
      <c r="AJ665" s="133"/>
      <c r="AK665" s="134"/>
      <c r="AL665" s="134"/>
      <c r="AN665"/>
    </row>
    <row r="666" spans="2:40" x14ac:dyDescent="0.25">
      <c r="B666" s="137"/>
      <c r="C666" s="138"/>
      <c r="D666" s="139"/>
      <c r="E666" s="139"/>
      <c r="F666" s="138"/>
      <c r="G666" s="138"/>
      <c r="H666" s="138"/>
      <c r="I666" s="138"/>
      <c r="J666" s="138"/>
      <c r="K666" s="138"/>
      <c r="L666" s="138"/>
      <c r="M666" s="138"/>
      <c r="N666" s="138"/>
      <c r="O666" s="139"/>
      <c r="P666" s="138"/>
      <c r="Q666" s="138"/>
      <c r="R666" s="138"/>
      <c r="S666" s="138"/>
      <c r="T666" s="138"/>
      <c r="U666" s="138"/>
      <c r="V666" s="138"/>
      <c r="W666" s="139"/>
      <c r="X666" s="142"/>
      <c r="Y666" s="140"/>
      <c r="Z666" s="138"/>
      <c r="AA666" s="138"/>
      <c r="AB666" s="138"/>
      <c r="AC666" s="138"/>
      <c r="AD666" s="138"/>
      <c r="AE666" s="138"/>
      <c r="AF666" s="138"/>
      <c r="AG666" s="138"/>
      <c r="AH666" s="138"/>
      <c r="AI666" s="138"/>
      <c r="AJ666" s="133"/>
      <c r="AK666" s="134"/>
      <c r="AL666" s="134"/>
      <c r="AN666"/>
    </row>
    <row r="667" spans="2:40" x14ac:dyDescent="0.25">
      <c r="B667" s="137"/>
      <c r="C667" s="138"/>
      <c r="D667" s="139"/>
      <c r="E667" s="139"/>
      <c r="F667" s="138"/>
      <c r="G667" s="138"/>
      <c r="H667" s="138"/>
      <c r="I667" s="138"/>
      <c r="J667" s="138"/>
      <c r="K667" s="138"/>
      <c r="L667" s="138"/>
      <c r="M667" s="138"/>
      <c r="N667" s="138"/>
      <c r="O667" s="139"/>
      <c r="P667" s="138"/>
      <c r="Q667" s="138"/>
      <c r="R667" s="138"/>
      <c r="S667" s="138"/>
      <c r="T667" s="138"/>
      <c r="U667" s="138"/>
      <c r="V667" s="138"/>
      <c r="W667" s="139"/>
      <c r="X667" s="142"/>
      <c r="Y667" s="140"/>
      <c r="Z667" s="138"/>
      <c r="AA667" s="138"/>
      <c r="AB667" s="138"/>
      <c r="AC667" s="138"/>
      <c r="AD667" s="138"/>
      <c r="AE667" s="138"/>
      <c r="AF667" s="138"/>
      <c r="AG667" s="138"/>
      <c r="AH667" s="138"/>
      <c r="AI667" s="138"/>
      <c r="AJ667" s="133"/>
      <c r="AK667" s="134"/>
      <c r="AL667" s="134"/>
      <c r="AN667"/>
    </row>
    <row r="668" spans="2:40" x14ac:dyDescent="0.25">
      <c r="B668" s="137"/>
      <c r="C668" s="138"/>
      <c r="D668" s="139"/>
      <c r="E668" s="139"/>
      <c r="F668" s="138"/>
      <c r="G668" s="138"/>
      <c r="H668" s="138"/>
      <c r="I668" s="138"/>
      <c r="J668" s="138"/>
      <c r="K668" s="138"/>
      <c r="L668" s="138"/>
      <c r="M668" s="138"/>
      <c r="N668" s="138"/>
      <c r="O668" s="139"/>
      <c r="P668" s="138"/>
      <c r="Q668" s="138"/>
      <c r="R668" s="138"/>
      <c r="S668" s="138"/>
      <c r="T668" s="138"/>
      <c r="U668" s="138"/>
      <c r="V668" s="138"/>
      <c r="W668" s="139"/>
      <c r="X668" s="142"/>
      <c r="Y668" s="140"/>
      <c r="Z668" s="138"/>
      <c r="AA668" s="138"/>
      <c r="AB668" s="138"/>
      <c r="AC668" s="138"/>
      <c r="AD668" s="138"/>
      <c r="AE668" s="138"/>
      <c r="AF668" s="138"/>
      <c r="AG668" s="138"/>
      <c r="AH668" s="138"/>
      <c r="AI668" s="138"/>
      <c r="AJ668" s="133"/>
      <c r="AK668" s="134"/>
      <c r="AL668" s="134"/>
      <c r="AN668"/>
    </row>
    <row r="669" spans="2:40" x14ac:dyDescent="0.25">
      <c r="B669" s="137"/>
      <c r="C669" s="138"/>
      <c r="D669" s="139"/>
      <c r="E669" s="139"/>
      <c r="F669" s="138"/>
      <c r="G669" s="138"/>
      <c r="H669" s="138"/>
      <c r="I669" s="138"/>
      <c r="J669" s="138"/>
      <c r="K669" s="138"/>
      <c r="L669" s="138"/>
      <c r="M669" s="138"/>
      <c r="N669" s="138"/>
      <c r="O669" s="139"/>
      <c r="P669" s="138"/>
      <c r="Q669" s="138"/>
      <c r="R669" s="138"/>
      <c r="S669" s="138"/>
      <c r="T669" s="138"/>
      <c r="U669" s="138"/>
      <c r="V669" s="138"/>
      <c r="W669" s="139"/>
      <c r="X669" s="142"/>
      <c r="Y669" s="140"/>
      <c r="Z669" s="138"/>
      <c r="AA669" s="138"/>
      <c r="AB669" s="138"/>
      <c r="AC669" s="138"/>
      <c r="AD669" s="138"/>
      <c r="AE669" s="138"/>
      <c r="AF669" s="138"/>
      <c r="AG669" s="138"/>
      <c r="AH669" s="138"/>
      <c r="AI669" s="138"/>
      <c r="AJ669" s="133"/>
      <c r="AK669" s="134"/>
      <c r="AL669" s="134"/>
      <c r="AN669"/>
    </row>
    <row r="670" spans="2:40" x14ac:dyDescent="0.25">
      <c r="B670" s="137"/>
      <c r="C670" s="138"/>
      <c r="D670" s="139"/>
      <c r="E670" s="139"/>
      <c r="F670" s="138"/>
      <c r="G670" s="138"/>
      <c r="H670" s="138"/>
      <c r="I670" s="138"/>
      <c r="J670" s="138"/>
      <c r="K670" s="138"/>
      <c r="L670" s="138"/>
      <c r="M670" s="138"/>
      <c r="N670" s="138"/>
      <c r="O670" s="139"/>
      <c r="P670" s="138"/>
      <c r="Q670" s="138"/>
      <c r="R670" s="138"/>
      <c r="S670" s="138"/>
      <c r="T670" s="138"/>
      <c r="U670" s="138"/>
      <c r="V670" s="138"/>
      <c r="W670" s="139"/>
      <c r="X670" s="142"/>
      <c r="Y670" s="140"/>
      <c r="Z670" s="138"/>
      <c r="AA670" s="138"/>
      <c r="AB670" s="138"/>
      <c r="AC670" s="138"/>
      <c r="AD670" s="138"/>
      <c r="AE670" s="138"/>
      <c r="AF670" s="138"/>
      <c r="AG670" s="138"/>
      <c r="AH670" s="138"/>
      <c r="AI670" s="138"/>
      <c r="AJ670" s="133"/>
      <c r="AK670" s="134"/>
      <c r="AL670" s="134"/>
      <c r="AN670"/>
    </row>
    <row r="671" spans="2:40" x14ac:dyDescent="0.25">
      <c r="B671" s="137"/>
      <c r="C671" s="138"/>
      <c r="D671" s="139"/>
      <c r="E671" s="139"/>
      <c r="F671" s="138"/>
      <c r="G671" s="138"/>
      <c r="H671" s="138"/>
      <c r="I671" s="138"/>
      <c r="J671" s="138"/>
      <c r="K671" s="138"/>
      <c r="L671" s="138"/>
      <c r="M671" s="138"/>
      <c r="N671" s="138"/>
      <c r="O671" s="139"/>
      <c r="P671" s="138"/>
      <c r="Q671" s="138"/>
      <c r="R671" s="138"/>
      <c r="S671" s="138"/>
      <c r="T671" s="138"/>
      <c r="U671" s="138"/>
      <c r="V671" s="138"/>
      <c r="W671" s="139"/>
      <c r="X671" s="142"/>
      <c r="Y671" s="140"/>
      <c r="Z671" s="138"/>
      <c r="AA671" s="138"/>
      <c r="AB671" s="138"/>
      <c r="AC671" s="138"/>
      <c r="AD671" s="138"/>
      <c r="AE671" s="138"/>
      <c r="AF671" s="138"/>
      <c r="AG671" s="138"/>
      <c r="AH671" s="138"/>
      <c r="AI671" s="138"/>
      <c r="AJ671" s="133"/>
      <c r="AK671" s="134"/>
      <c r="AL671" s="134"/>
      <c r="AN671"/>
    </row>
    <row r="672" spans="2:40" x14ac:dyDescent="0.25">
      <c r="B672" s="137"/>
      <c r="C672" s="138"/>
      <c r="D672" s="139"/>
      <c r="E672" s="139"/>
      <c r="F672" s="138"/>
      <c r="G672" s="138"/>
      <c r="H672" s="138"/>
      <c r="I672" s="138"/>
      <c r="J672" s="138"/>
      <c r="K672" s="138"/>
      <c r="L672" s="138"/>
      <c r="M672" s="138"/>
      <c r="N672" s="138"/>
      <c r="O672" s="139"/>
      <c r="P672" s="138"/>
      <c r="Q672" s="138"/>
      <c r="R672" s="138"/>
      <c r="S672" s="138"/>
      <c r="T672" s="138"/>
      <c r="U672" s="138"/>
      <c r="V672" s="138"/>
      <c r="W672" s="139"/>
      <c r="X672" s="142"/>
      <c r="Y672" s="140"/>
      <c r="Z672" s="138"/>
      <c r="AA672" s="138"/>
      <c r="AB672" s="138"/>
      <c r="AC672" s="138"/>
      <c r="AD672" s="138"/>
      <c r="AE672" s="138"/>
      <c r="AF672" s="138"/>
      <c r="AG672" s="138"/>
      <c r="AH672" s="138"/>
      <c r="AI672" s="138"/>
      <c r="AJ672" s="133"/>
      <c r="AK672" s="134"/>
      <c r="AL672" s="134"/>
      <c r="AN672"/>
    </row>
    <row r="673" spans="2:40" x14ac:dyDescent="0.25">
      <c r="B673" s="137"/>
      <c r="C673" s="138"/>
      <c r="D673" s="139"/>
      <c r="E673" s="139"/>
      <c r="F673" s="138"/>
      <c r="G673" s="138"/>
      <c r="H673" s="138"/>
      <c r="I673" s="138"/>
      <c r="J673" s="138"/>
      <c r="K673" s="138"/>
      <c r="L673" s="138"/>
      <c r="M673" s="138"/>
      <c r="N673" s="138"/>
      <c r="O673" s="139"/>
      <c r="P673" s="138"/>
      <c r="Q673" s="138"/>
      <c r="R673" s="138"/>
      <c r="S673" s="138"/>
      <c r="T673" s="138"/>
      <c r="U673" s="138"/>
      <c r="V673" s="138"/>
      <c r="W673" s="139"/>
      <c r="X673" s="142"/>
      <c r="Y673" s="140"/>
      <c r="Z673" s="138"/>
      <c r="AA673" s="138"/>
      <c r="AB673" s="138"/>
      <c r="AC673" s="138"/>
      <c r="AD673" s="138"/>
      <c r="AE673" s="138"/>
      <c r="AF673" s="138"/>
      <c r="AG673" s="138"/>
      <c r="AH673" s="138"/>
      <c r="AI673" s="138"/>
      <c r="AJ673" s="133"/>
      <c r="AK673" s="134"/>
      <c r="AL673" s="134"/>
      <c r="AN673"/>
    </row>
    <row r="674" spans="2:40" x14ac:dyDescent="0.25">
      <c r="B674" s="137"/>
      <c r="C674" s="138"/>
      <c r="D674" s="139"/>
      <c r="E674" s="139"/>
      <c r="F674" s="138"/>
      <c r="G674" s="138"/>
      <c r="H674" s="138"/>
      <c r="I674" s="138"/>
      <c r="J674" s="138"/>
      <c r="K674" s="138"/>
      <c r="L674" s="138"/>
      <c r="M674" s="138"/>
      <c r="N674" s="138"/>
      <c r="O674" s="139"/>
      <c r="P674" s="138"/>
      <c r="Q674" s="138"/>
      <c r="R674" s="138"/>
      <c r="S674" s="138"/>
      <c r="T674" s="138"/>
      <c r="U674" s="138"/>
      <c r="V674" s="138"/>
      <c r="W674" s="139"/>
      <c r="X674" s="142"/>
      <c r="Y674" s="140"/>
      <c r="Z674" s="138"/>
      <c r="AA674" s="138"/>
      <c r="AB674" s="138"/>
      <c r="AC674" s="138"/>
      <c r="AD674" s="138"/>
      <c r="AE674" s="138"/>
      <c r="AF674" s="138"/>
      <c r="AG674" s="138"/>
      <c r="AH674" s="138"/>
      <c r="AI674" s="138"/>
      <c r="AJ674" s="133"/>
      <c r="AK674" s="134"/>
      <c r="AL674" s="134"/>
      <c r="AN674"/>
    </row>
    <row r="675" spans="2:40" x14ac:dyDescent="0.25">
      <c r="B675" s="137"/>
      <c r="C675" s="138"/>
      <c r="D675" s="139"/>
      <c r="E675" s="139"/>
      <c r="F675" s="138"/>
      <c r="G675" s="138"/>
      <c r="H675" s="138"/>
      <c r="I675" s="138"/>
      <c r="J675" s="138"/>
      <c r="K675" s="138"/>
      <c r="L675" s="138"/>
      <c r="M675" s="138"/>
      <c r="N675" s="138"/>
      <c r="O675" s="139"/>
      <c r="P675" s="138"/>
      <c r="Q675" s="138"/>
      <c r="R675" s="138"/>
      <c r="S675" s="138"/>
      <c r="T675" s="138"/>
      <c r="U675" s="138"/>
      <c r="V675" s="138"/>
      <c r="W675" s="139"/>
      <c r="X675" s="142"/>
      <c r="Y675" s="140"/>
      <c r="Z675" s="138"/>
      <c r="AA675" s="138"/>
      <c r="AB675" s="138"/>
      <c r="AC675" s="138"/>
      <c r="AD675" s="138"/>
      <c r="AE675" s="138"/>
      <c r="AF675" s="138"/>
      <c r="AG675" s="138"/>
      <c r="AH675" s="138"/>
      <c r="AI675" s="138"/>
      <c r="AJ675" s="133"/>
      <c r="AK675" s="134"/>
      <c r="AL675" s="134"/>
      <c r="AN675"/>
    </row>
    <row r="676" spans="2:40" x14ac:dyDescent="0.25">
      <c r="B676" s="137"/>
      <c r="C676" s="138"/>
      <c r="D676" s="139"/>
      <c r="E676" s="139"/>
      <c r="F676" s="138"/>
      <c r="G676" s="138"/>
      <c r="H676" s="138"/>
      <c r="I676" s="138"/>
      <c r="J676" s="138"/>
      <c r="K676" s="138"/>
      <c r="L676" s="138"/>
      <c r="M676" s="138"/>
      <c r="N676" s="138"/>
      <c r="O676" s="139"/>
      <c r="P676" s="138"/>
      <c r="Q676" s="138"/>
      <c r="R676" s="138"/>
      <c r="S676" s="138"/>
      <c r="T676" s="138"/>
      <c r="U676" s="138"/>
      <c r="V676" s="138"/>
      <c r="W676" s="139"/>
      <c r="X676" s="142"/>
      <c r="Y676" s="140"/>
      <c r="Z676" s="138"/>
      <c r="AA676" s="138"/>
      <c r="AB676" s="138"/>
      <c r="AC676" s="138"/>
      <c r="AD676" s="138"/>
      <c r="AE676" s="138"/>
      <c r="AF676" s="138"/>
      <c r="AG676" s="138"/>
      <c r="AH676" s="138"/>
      <c r="AI676" s="138"/>
      <c r="AJ676" s="133"/>
      <c r="AK676" s="134"/>
      <c r="AL676" s="134"/>
      <c r="AN676"/>
    </row>
    <row r="677" spans="2:40" x14ac:dyDescent="0.25">
      <c r="B677" s="137"/>
      <c r="C677" s="138"/>
      <c r="D677" s="139"/>
      <c r="E677" s="139"/>
      <c r="F677" s="138"/>
      <c r="G677" s="138"/>
      <c r="H677" s="138"/>
      <c r="I677" s="138"/>
      <c r="J677" s="138"/>
      <c r="K677" s="138"/>
      <c r="L677" s="138"/>
      <c r="M677" s="138"/>
      <c r="N677" s="138"/>
      <c r="O677" s="139"/>
      <c r="P677" s="138"/>
      <c r="Q677" s="138"/>
      <c r="R677" s="138"/>
      <c r="S677" s="138"/>
      <c r="T677" s="138"/>
      <c r="U677" s="138"/>
      <c r="V677" s="138"/>
      <c r="W677" s="139"/>
      <c r="X677" s="142"/>
      <c r="Y677" s="140"/>
      <c r="Z677" s="138"/>
      <c r="AA677" s="138"/>
      <c r="AB677" s="138"/>
      <c r="AC677" s="138"/>
      <c r="AD677" s="138"/>
      <c r="AE677" s="138"/>
      <c r="AF677" s="138"/>
      <c r="AG677" s="138"/>
      <c r="AH677" s="138"/>
      <c r="AI677" s="138"/>
      <c r="AJ677" s="133"/>
      <c r="AK677" s="134"/>
      <c r="AL677" s="134"/>
      <c r="AN677"/>
    </row>
    <row r="678" spans="2:40" x14ac:dyDescent="0.25">
      <c r="B678" s="137"/>
      <c r="C678" s="138"/>
      <c r="D678" s="139"/>
      <c r="E678" s="139"/>
      <c r="F678" s="138"/>
      <c r="G678" s="138"/>
      <c r="H678" s="138"/>
      <c r="I678" s="138"/>
      <c r="J678" s="138"/>
      <c r="K678" s="138"/>
      <c r="L678" s="138"/>
      <c r="M678" s="138"/>
      <c r="N678" s="138"/>
      <c r="O678" s="139"/>
      <c r="P678" s="138"/>
      <c r="Q678" s="138"/>
      <c r="R678" s="138"/>
      <c r="S678" s="138"/>
      <c r="T678" s="138"/>
      <c r="U678" s="138"/>
      <c r="V678" s="138"/>
      <c r="W678" s="139"/>
      <c r="X678" s="142"/>
      <c r="Y678" s="140"/>
      <c r="Z678" s="138"/>
      <c r="AA678" s="138"/>
      <c r="AB678" s="138"/>
      <c r="AC678" s="138"/>
      <c r="AD678" s="138"/>
      <c r="AE678" s="138"/>
      <c r="AF678" s="138"/>
      <c r="AG678" s="138"/>
      <c r="AH678" s="138"/>
      <c r="AI678" s="138"/>
      <c r="AJ678" s="133"/>
      <c r="AK678" s="134"/>
      <c r="AL678" s="134"/>
      <c r="AN678"/>
    </row>
    <row r="679" spans="2:40" x14ac:dyDescent="0.25">
      <c r="B679" s="137"/>
      <c r="C679" s="138"/>
      <c r="D679" s="139"/>
      <c r="E679" s="139"/>
      <c r="F679" s="138"/>
      <c r="G679" s="138"/>
      <c r="H679" s="138"/>
      <c r="I679" s="138"/>
      <c r="J679" s="138"/>
      <c r="K679" s="138"/>
      <c r="L679" s="138"/>
      <c r="M679" s="138"/>
      <c r="N679" s="138"/>
      <c r="O679" s="139"/>
      <c r="P679" s="138"/>
      <c r="Q679" s="138"/>
      <c r="R679" s="138"/>
      <c r="S679" s="138"/>
      <c r="T679" s="138"/>
      <c r="U679" s="138"/>
      <c r="V679" s="138"/>
      <c r="W679" s="139"/>
      <c r="X679" s="142"/>
      <c r="Y679" s="140"/>
      <c r="Z679" s="138"/>
      <c r="AA679" s="138"/>
      <c r="AB679" s="138"/>
      <c r="AC679" s="138"/>
      <c r="AD679" s="138"/>
      <c r="AE679" s="138"/>
      <c r="AF679" s="138"/>
      <c r="AG679" s="138"/>
      <c r="AH679" s="138"/>
      <c r="AI679" s="138"/>
      <c r="AJ679" s="133"/>
      <c r="AK679" s="134"/>
      <c r="AL679" s="134"/>
      <c r="AN679"/>
    </row>
    <row r="680" spans="2:40" x14ac:dyDescent="0.25">
      <c r="B680" s="137"/>
      <c r="C680" s="138"/>
      <c r="D680" s="139"/>
      <c r="E680" s="139"/>
      <c r="F680" s="138"/>
      <c r="G680" s="138"/>
      <c r="H680" s="138"/>
      <c r="I680" s="138"/>
      <c r="J680" s="138"/>
      <c r="K680" s="138"/>
      <c r="L680" s="138"/>
      <c r="M680" s="138"/>
      <c r="N680" s="138"/>
      <c r="O680" s="139"/>
      <c r="P680" s="138"/>
      <c r="Q680" s="138"/>
      <c r="R680" s="138"/>
      <c r="S680" s="138"/>
      <c r="T680" s="138"/>
      <c r="U680" s="138"/>
      <c r="V680" s="138"/>
      <c r="W680" s="139"/>
      <c r="X680" s="142"/>
      <c r="Y680" s="140"/>
      <c r="Z680" s="138"/>
      <c r="AA680" s="138"/>
      <c r="AB680" s="138"/>
      <c r="AC680" s="138"/>
      <c r="AD680" s="138"/>
      <c r="AE680" s="138"/>
      <c r="AF680" s="138"/>
      <c r="AG680" s="138"/>
      <c r="AH680" s="138"/>
      <c r="AI680" s="138"/>
      <c r="AJ680" s="133"/>
      <c r="AK680" s="134"/>
      <c r="AL680" s="134"/>
      <c r="AN680"/>
    </row>
    <row r="681" spans="2:40" x14ac:dyDescent="0.25">
      <c r="B681" s="137"/>
      <c r="C681" s="138"/>
      <c r="D681" s="139"/>
      <c r="E681" s="139"/>
      <c r="F681" s="138"/>
      <c r="G681" s="138"/>
      <c r="H681" s="138"/>
      <c r="I681" s="138"/>
      <c r="J681" s="138"/>
      <c r="K681" s="138"/>
      <c r="L681" s="138"/>
      <c r="M681" s="138"/>
      <c r="N681" s="138"/>
      <c r="O681" s="139"/>
      <c r="P681" s="138"/>
      <c r="Q681" s="138"/>
      <c r="R681" s="138"/>
      <c r="S681" s="138"/>
      <c r="T681" s="138"/>
      <c r="U681" s="138"/>
      <c r="V681" s="138"/>
      <c r="W681" s="139"/>
      <c r="X681" s="142"/>
      <c r="Y681" s="140"/>
      <c r="Z681" s="138"/>
      <c r="AA681" s="138"/>
      <c r="AB681" s="138"/>
      <c r="AC681" s="138"/>
      <c r="AD681" s="138"/>
      <c r="AE681" s="138"/>
      <c r="AF681" s="138"/>
      <c r="AG681" s="138"/>
      <c r="AH681" s="138"/>
      <c r="AI681" s="138"/>
      <c r="AJ681" s="133"/>
      <c r="AK681" s="134"/>
      <c r="AL681" s="134"/>
      <c r="AN681"/>
    </row>
    <row r="682" spans="2:40" x14ac:dyDescent="0.25">
      <c r="B682" s="137"/>
      <c r="C682" s="138"/>
      <c r="D682" s="139"/>
      <c r="E682" s="139"/>
      <c r="F682" s="138"/>
      <c r="G682" s="138"/>
      <c r="H682" s="138"/>
      <c r="I682" s="138"/>
      <c r="J682" s="138"/>
      <c r="K682" s="138"/>
      <c r="L682" s="138"/>
      <c r="M682" s="138"/>
      <c r="N682" s="138"/>
      <c r="O682" s="139"/>
      <c r="P682" s="138"/>
      <c r="Q682" s="138"/>
      <c r="R682" s="138"/>
      <c r="S682" s="138"/>
      <c r="T682" s="138"/>
      <c r="U682" s="138"/>
      <c r="V682" s="138"/>
      <c r="W682" s="139"/>
      <c r="X682" s="142"/>
      <c r="Y682" s="140"/>
      <c r="Z682" s="138"/>
      <c r="AA682" s="138"/>
      <c r="AB682" s="138"/>
      <c r="AC682" s="138"/>
      <c r="AD682" s="138"/>
      <c r="AE682" s="138"/>
      <c r="AF682" s="138"/>
      <c r="AG682" s="138"/>
      <c r="AH682" s="138"/>
      <c r="AI682" s="138"/>
      <c r="AJ682" s="133"/>
      <c r="AK682" s="134"/>
      <c r="AL682" s="134"/>
      <c r="AN682"/>
    </row>
    <row r="683" spans="2:40" x14ac:dyDescent="0.25">
      <c r="B683" s="137"/>
      <c r="C683" s="138"/>
      <c r="D683" s="139"/>
      <c r="E683" s="139"/>
      <c r="F683" s="138"/>
      <c r="G683" s="138"/>
      <c r="H683" s="138"/>
      <c r="I683" s="138"/>
      <c r="J683" s="138"/>
      <c r="K683" s="138"/>
      <c r="L683" s="138"/>
      <c r="M683" s="138"/>
      <c r="N683" s="138"/>
      <c r="O683" s="139"/>
      <c r="P683" s="138"/>
      <c r="Q683" s="138"/>
      <c r="R683" s="138"/>
      <c r="S683" s="138"/>
      <c r="T683" s="138"/>
      <c r="U683" s="138"/>
      <c r="V683" s="138"/>
      <c r="W683" s="139"/>
      <c r="X683" s="142"/>
      <c r="Y683" s="140"/>
      <c r="Z683" s="138"/>
      <c r="AA683" s="138"/>
      <c r="AB683" s="138"/>
      <c r="AC683" s="138"/>
      <c r="AD683" s="138"/>
      <c r="AE683" s="138"/>
      <c r="AF683" s="138"/>
      <c r="AG683" s="138"/>
      <c r="AH683" s="138"/>
      <c r="AI683" s="138"/>
      <c r="AJ683" s="133"/>
      <c r="AK683" s="134"/>
      <c r="AL683" s="134"/>
      <c r="AN683"/>
    </row>
    <row r="684" spans="2:40" x14ac:dyDescent="0.25">
      <c r="B684" s="137"/>
      <c r="C684" s="138"/>
      <c r="D684" s="139"/>
      <c r="E684" s="139"/>
      <c r="F684" s="138"/>
      <c r="G684" s="138"/>
      <c r="H684" s="138"/>
      <c r="I684" s="138"/>
      <c r="J684" s="138"/>
      <c r="K684" s="138"/>
      <c r="L684" s="138"/>
      <c r="M684" s="138"/>
      <c r="N684" s="138"/>
      <c r="O684" s="139"/>
      <c r="P684" s="138"/>
      <c r="Q684" s="138"/>
      <c r="R684" s="138"/>
      <c r="S684" s="138"/>
      <c r="T684" s="138"/>
      <c r="U684" s="138"/>
      <c r="V684" s="138"/>
      <c r="W684" s="139"/>
      <c r="X684" s="142"/>
      <c r="Y684" s="140"/>
      <c r="Z684" s="138"/>
      <c r="AA684" s="138"/>
      <c r="AB684" s="138"/>
      <c r="AC684" s="138"/>
      <c r="AD684" s="138"/>
      <c r="AE684" s="138"/>
      <c r="AF684" s="138"/>
      <c r="AG684" s="138"/>
      <c r="AH684" s="138"/>
      <c r="AI684" s="138"/>
      <c r="AJ684" s="133"/>
      <c r="AK684" s="134"/>
      <c r="AL684" s="134"/>
      <c r="AN684"/>
    </row>
    <row r="685" spans="2:40" x14ac:dyDescent="0.25">
      <c r="B685" s="137"/>
      <c r="C685" s="138"/>
      <c r="D685" s="139"/>
      <c r="E685" s="139"/>
      <c r="F685" s="138"/>
      <c r="G685" s="138"/>
      <c r="H685" s="138"/>
      <c r="I685" s="138"/>
      <c r="J685" s="138"/>
      <c r="K685" s="138"/>
      <c r="L685" s="138"/>
      <c r="M685" s="138"/>
      <c r="N685" s="138"/>
      <c r="O685" s="139"/>
      <c r="P685" s="138"/>
      <c r="Q685" s="138"/>
      <c r="R685" s="138"/>
      <c r="S685" s="138"/>
      <c r="T685" s="138"/>
      <c r="U685" s="138"/>
      <c r="V685" s="138"/>
      <c r="W685" s="139"/>
      <c r="X685" s="142"/>
      <c r="Y685" s="140"/>
      <c r="Z685" s="138"/>
      <c r="AA685" s="138"/>
      <c r="AB685" s="138"/>
      <c r="AC685" s="138"/>
      <c r="AD685" s="138"/>
      <c r="AE685" s="138"/>
      <c r="AF685" s="138"/>
      <c r="AG685" s="138"/>
      <c r="AH685" s="138"/>
      <c r="AI685" s="138"/>
      <c r="AJ685" s="133"/>
      <c r="AK685" s="134"/>
      <c r="AL685" s="134"/>
      <c r="AN685"/>
    </row>
    <row r="686" spans="2:40" x14ac:dyDescent="0.25">
      <c r="B686" s="137"/>
      <c r="C686" s="138"/>
      <c r="D686" s="139"/>
      <c r="E686" s="139"/>
      <c r="F686" s="138"/>
      <c r="G686" s="138"/>
      <c r="H686" s="138"/>
      <c r="I686" s="138"/>
      <c r="J686" s="138"/>
      <c r="K686" s="138"/>
      <c r="L686" s="138"/>
      <c r="M686" s="138"/>
      <c r="N686" s="138"/>
      <c r="O686" s="139"/>
      <c r="P686" s="138"/>
      <c r="Q686" s="138"/>
      <c r="R686" s="138"/>
      <c r="S686" s="138"/>
      <c r="T686" s="138"/>
      <c r="U686" s="138"/>
      <c r="V686" s="138"/>
      <c r="W686" s="139"/>
      <c r="X686" s="142"/>
      <c r="Y686" s="140"/>
      <c r="Z686" s="138"/>
      <c r="AA686" s="138"/>
      <c r="AB686" s="138"/>
      <c r="AC686" s="138"/>
      <c r="AD686" s="138"/>
      <c r="AE686" s="138"/>
      <c r="AF686" s="138"/>
      <c r="AG686" s="138"/>
      <c r="AH686" s="138"/>
      <c r="AI686" s="138"/>
      <c r="AJ686" s="133"/>
      <c r="AK686" s="134"/>
      <c r="AL686" s="134"/>
      <c r="AN686"/>
    </row>
    <row r="687" spans="2:40" x14ac:dyDescent="0.25">
      <c r="B687" s="137"/>
      <c r="C687" s="138"/>
      <c r="D687" s="139"/>
      <c r="E687" s="139"/>
      <c r="F687" s="138"/>
      <c r="G687" s="138"/>
      <c r="H687" s="138"/>
      <c r="I687" s="138"/>
      <c r="J687" s="138"/>
      <c r="K687" s="138"/>
      <c r="L687" s="138"/>
      <c r="M687" s="138"/>
      <c r="N687" s="138"/>
      <c r="O687" s="139"/>
      <c r="P687" s="138"/>
      <c r="Q687" s="138"/>
      <c r="R687" s="138"/>
      <c r="S687" s="138"/>
      <c r="T687" s="138"/>
      <c r="U687" s="138"/>
      <c r="V687" s="138"/>
      <c r="W687" s="139"/>
      <c r="X687" s="142"/>
      <c r="Y687" s="140"/>
      <c r="Z687" s="138"/>
      <c r="AA687" s="138"/>
      <c r="AB687" s="138"/>
      <c r="AC687" s="138"/>
      <c r="AD687" s="138"/>
      <c r="AE687" s="138"/>
      <c r="AF687" s="138"/>
      <c r="AG687" s="138"/>
      <c r="AH687" s="138"/>
      <c r="AI687" s="138"/>
      <c r="AJ687" s="133"/>
      <c r="AK687" s="134"/>
      <c r="AL687" s="134"/>
      <c r="AN687"/>
    </row>
    <row r="688" spans="2:40" x14ac:dyDescent="0.25">
      <c r="B688" s="137"/>
      <c r="C688" s="138"/>
      <c r="D688" s="139"/>
      <c r="E688" s="139"/>
      <c r="F688" s="138"/>
      <c r="G688" s="138"/>
      <c r="H688" s="138"/>
      <c r="I688" s="138"/>
      <c r="J688" s="138"/>
      <c r="K688" s="138"/>
      <c r="L688" s="138"/>
      <c r="M688" s="138"/>
      <c r="N688" s="138"/>
      <c r="O688" s="139"/>
      <c r="P688" s="138"/>
      <c r="Q688" s="138"/>
      <c r="R688" s="138"/>
      <c r="S688" s="138"/>
      <c r="T688" s="138"/>
      <c r="U688" s="138"/>
      <c r="V688" s="138"/>
      <c r="W688" s="139"/>
      <c r="X688" s="142"/>
      <c r="Y688" s="140"/>
      <c r="Z688" s="138"/>
      <c r="AA688" s="138"/>
      <c r="AB688" s="138"/>
      <c r="AC688" s="138"/>
      <c r="AD688" s="138"/>
      <c r="AE688" s="138"/>
      <c r="AF688" s="138"/>
      <c r="AG688" s="138"/>
      <c r="AH688" s="138"/>
      <c r="AI688" s="138"/>
      <c r="AJ688" s="133"/>
      <c r="AK688" s="134"/>
      <c r="AL688" s="134"/>
      <c r="AN688"/>
    </row>
    <row r="689" spans="2:67" x14ac:dyDescent="0.25">
      <c r="B689" s="137"/>
      <c r="C689" s="138"/>
      <c r="D689" s="139"/>
      <c r="E689" s="139"/>
      <c r="F689" s="138"/>
      <c r="G689" s="138"/>
      <c r="H689" s="138"/>
      <c r="I689" s="138"/>
      <c r="J689" s="138"/>
      <c r="K689" s="138"/>
      <c r="L689" s="138"/>
      <c r="M689" s="138"/>
      <c r="N689" s="138"/>
      <c r="O689" s="139"/>
      <c r="P689" s="138"/>
      <c r="Q689" s="138"/>
      <c r="R689" s="138"/>
      <c r="S689" s="138"/>
      <c r="T689" s="138"/>
      <c r="U689" s="138"/>
      <c r="V689" s="138"/>
      <c r="W689" s="139"/>
      <c r="X689" s="142"/>
      <c r="Y689" s="140"/>
      <c r="Z689" s="138"/>
      <c r="AA689" s="138"/>
      <c r="AB689" s="138"/>
      <c r="AC689" s="138"/>
      <c r="AD689" s="138"/>
      <c r="AE689" s="138"/>
      <c r="AF689" s="138"/>
      <c r="AG689" s="138"/>
      <c r="AH689" s="138"/>
      <c r="AI689" s="138"/>
      <c r="AJ689" s="133"/>
      <c r="AK689" s="134"/>
      <c r="AL689" s="134"/>
      <c r="AN689"/>
    </row>
    <row r="690" spans="2:67" x14ac:dyDescent="0.25">
      <c r="B690" s="137"/>
      <c r="C690" s="138"/>
      <c r="D690" s="139"/>
      <c r="E690" s="139"/>
      <c r="F690" s="138"/>
      <c r="G690" s="138"/>
      <c r="H690" s="138"/>
      <c r="I690" s="138"/>
      <c r="J690" s="138"/>
      <c r="K690" s="138"/>
      <c r="L690" s="138"/>
      <c r="M690" s="138"/>
      <c r="N690" s="138"/>
      <c r="O690" s="139"/>
      <c r="P690" s="138"/>
      <c r="Q690" s="138"/>
      <c r="R690" s="138"/>
      <c r="S690" s="138"/>
      <c r="T690" s="138"/>
      <c r="U690" s="138"/>
      <c r="V690" s="138"/>
      <c r="W690" s="139"/>
      <c r="X690" s="142"/>
      <c r="Y690" s="140"/>
      <c r="Z690" s="138"/>
      <c r="AA690" s="138"/>
      <c r="AB690" s="138"/>
      <c r="AC690" s="138"/>
      <c r="AD690" s="138"/>
      <c r="AE690" s="138"/>
      <c r="AF690" s="138"/>
      <c r="AG690" s="138"/>
      <c r="AH690" s="138"/>
      <c r="AI690" s="138"/>
      <c r="AJ690" s="133"/>
      <c r="AK690" s="134"/>
      <c r="AL690" s="134"/>
      <c r="AN690"/>
    </row>
    <row r="691" spans="2:67" x14ac:dyDescent="0.25">
      <c r="B691" s="137"/>
      <c r="C691" s="138"/>
      <c r="D691" s="139"/>
      <c r="E691" s="139"/>
      <c r="F691" s="138"/>
      <c r="G691" s="138"/>
      <c r="H691" s="138"/>
      <c r="I691" s="138"/>
      <c r="J691" s="138"/>
      <c r="K691" s="138"/>
      <c r="L691" s="138"/>
      <c r="M691" s="138"/>
      <c r="N691" s="138"/>
      <c r="O691" s="139"/>
      <c r="P691" s="138"/>
      <c r="Q691" s="138"/>
      <c r="R691" s="138"/>
      <c r="S691" s="138"/>
      <c r="T691" s="138"/>
      <c r="U691" s="138"/>
      <c r="V691" s="138"/>
      <c r="W691" s="139"/>
      <c r="X691" s="142"/>
      <c r="Y691" s="140"/>
      <c r="Z691" s="138"/>
      <c r="AA691" s="138"/>
      <c r="AB691" s="138"/>
      <c r="AC691" s="138"/>
      <c r="AD691" s="138"/>
      <c r="AE691" s="138"/>
      <c r="AF691" s="138"/>
      <c r="AG691" s="138"/>
      <c r="AH691" s="138"/>
      <c r="AI691" s="138"/>
      <c r="AJ691" s="133"/>
      <c r="AK691" s="134"/>
      <c r="AL691" s="134"/>
      <c r="AN691"/>
    </row>
    <row r="692" spans="2:67" x14ac:dyDescent="0.25">
      <c r="B692" s="137"/>
      <c r="C692" s="138"/>
      <c r="D692" s="139"/>
      <c r="E692" s="139"/>
      <c r="F692" s="138"/>
      <c r="G692" s="138"/>
      <c r="H692" s="138"/>
      <c r="I692" s="138"/>
      <c r="J692" s="138"/>
      <c r="K692" s="138"/>
      <c r="L692" s="138"/>
      <c r="M692" s="138"/>
      <c r="N692" s="138"/>
      <c r="O692" s="139"/>
      <c r="P692" s="138"/>
      <c r="Q692" s="138"/>
      <c r="R692" s="138"/>
      <c r="S692" s="138"/>
      <c r="T692" s="138"/>
      <c r="U692" s="138"/>
      <c r="V692" s="138"/>
      <c r="W692" s="139"/>
      <c r="X692" s="142"/>
      <c r="Y692" s="140"/>
      <c r="Z692" s="138"/>
      <c r="AA692" s="138"/>
      <c r="AB692" s="138"/>
      <c r="AC692" s="138"/>
      <c r="AD692" s="138"/>
      <c r="AE692" s="138"/>
      <c r="AF692" s="138"/>
      <c r="AG692" s="138"/>
      <c r="AH692" s="138"/>
      <c r="AI692" s="138"/>
      <c r="AJ692" s="133"/>
      <c r="AK692" s="134"/>
      <c r="AL692" s="134"/>
      <c r="AN692"/>
    </row>
    <row r="693" spans="2:67" x14ac:dyDescent="0.25">
      <c r="B693" s="137"/>
      <c r="C693" s="138"/>
      <c r="D693" s="139"/>
      <c r="E693" s="139"/>
      <c r="F693" s="138"/>
      <c r="G693" s="138"/>
      <c r="H693" s="138"/>
      <c r="I693" s="138"/>
      <c r="J693" s="138"/>
      <c r="K693" s="138"/>
      <c r="L693" s="138"/>
      <c r="M693" s="138"/>
      <c r="N693" s="138"/>
      <c r="O693" s="139"/>
      <c r="P693" s="138"/>
      <c r="Q693" s="138"/>
      <c r="R693" s="138"/>
      <c r="S693" s="138"/>
      <c r="T693" s="138"/>
      <c r="U693" s="138"/>
      <c r="V693" s="138"/>
      <c r="W693" s="139"/>
      <c r="X693" s="142"/>
      <c r="Y693" s="140"/>
      <c r="Z693" s="138"/>
      <c r="AA693" s="138"/>
      <c r="AB693" s="138"/>
      <c r="AC693" s="138"/>
      <c r="AD693" s="138"/>
      <c r="AE693" s="138"/>
      <c r="AF693" s="138"/>
      <c r="AG693" s="138"/>
      <c r="AH693" s="138"/>
      <c r="AI693" s="138"/>
      <c r="AJ693" s="133"/>
      <c r="AK693" s="134"/>
      <c r="AL693" s="134"/>
      <c r="AN693"/>
    </row>
    <row r="694" spans="2:67" x14ac:dyDescent="0.25">
      <c r="B694" s="137"/>
      <c r="C694" s="138"/>
      <c r="D694" s="139"/>
      <c r="E694" s="139"/>
      <c r="F694" s="138"/>
      <c r="G694" s="138"/>
      <c r="H694" s="138"/>
      <c r="I694" s="138"/>
      <c r="J694" s="138"/>
      <c r="K694" s="138"/>
      <c r="L694" s="138"/>
      <c r="M694" s="138"/>
      <c r="N694" s="138"/>
      <c r="O694" s="139"/>
      <c r="P694" s="138"/>
      <c r="Q694" s="138"/>
      <c r="R694" s="138"/>
      <c r="S694" s="138"/>
      <c r="T694" s="138"/>
      <c r="U694" s="138"/>
      <c r="V694" s="138"/>
      <c r="W694" s="139"/>
      <c r="X694" s="142"/>
      <c r="Y694" s="140"/>
      <c r="Z694" s="138"/>
      <c r="AA694" s="138"/>
      <c r="AB694" s="138"/>
      <c r="AC694" s="138"/>
      <c r="AD694" s="138"/>
      <c r="AE694" s="138"/>
      <c r="AF694" s="138"/>
      <c r="AG694" s="138"/>
      <c r="AH694" s="138"/>
      <c r="AI694" s="138"/>
      <c r="AJ694" s="133"/>
      <c r="AK694" s="134"/>
      <c r="AL694" s="134"/>
      <c r="AN694"/>
    </row>
    <row r="695" spans="2:67" x14ac:dyDescent="0.25">
      <c r="B695" s="137"/>
      <c r="C695" s="138"/>
      <c r="D695" s="139"/>
      <c r="E695" s="139"/>
      <c r="F695" s="138"/>
      <c r="G695" s="138"/>
      <c r="H695" s="138"/>
      <c r="I695" s="138"/>
      <c r="J695" s="138"/>
      <c r="K695" s="138"/>
      <c r="L695" s="138"/>
      <c r="M695" s="138"/>
      <c r="N695" s="138"/>
      <c r="O695" s="139"/>
      <c r="P695" s="138"/>
      <c r="Q695" s="138"/>
      <c r="R695" s="138"/>
      <c r="S695" s="138"/>
      <c r="T695" s="138"/>
      <c r="U695" s="138"/>
      <c r="V695" s="138"/>
      <c r="W695" s="139"/>
      <c r="X695" s="142"/>
      <c r="Y695" s="140"/>
      <c r="Z695" s="138"/>
      <c r="AA695" s="138"/>
      <c r="AB695" s="138"/>
      <c r="AC695" s="138"/>
      <c r="AD695" s="138"/>
      <c r="AE695" s="138"/>
      <c r="AF695" s="138"/>
      <c r="AG695" s="138"/>
      <c r="AH695" s="138"/>
      <c r="AI695" s="138"/>
      <c r="AJ695" s="133"/>
      <c r="AK695" s="134"/>
      <c r="AL695" s="134"/>
      <c r="AN695"/>
    </row>
    <row r="696" spans="2:67" s="31" customFormat="1" x14ac:dyDescent="0.25">
      <c r="B696" s="137"/>
      <c r="C696" s="138"/>
      <c r="D696" s="139"/>
      <c r="E696" s="139"/>
      <c r="F696" s="138"/>
      <c r="G696" s="138"/>
      <c r="H696" s="138"/>
      <c r="I696" s="138"/>
      <c r="J696" s="138"/>
      <c r="K696" s="138"/>
      <c r="L696" s="138"/>
      <c r="M696" s="138"/>
      <c r="N696" s="138"/>
      <c r="O696" s="139"/>
      <c r="P696" s="138"/>
      <c r="Q696" s="138"/>
      <c r="R696" s="138"/>
      <c r="S696" s="138"/>
      <c r="T696" s="138"/>
      <c r="U696" s="138"/>
      <c r="V696" s="138"/>
      <c r="W696" s="139"/>
      <c r="X696" s="142"/>
      <c r="Y696" s="140"/>
      <c r="Z696" s="138"/>
      <c r="AA696" s="138"/>
      <c r="AB696" s="138"/>
      <c r="AC696" s="138"/>
      <c r="AD696" s="138"/>
      <c r="AE696" s="138"/>
      <c r="AF696" s="138"/>
      <c r="AG696" s="138"/>
      <c r="AH696" s="138"/>
      <c r="AI696" s="138"/>
      <c r="AJ696" s="133"/>
      <c r="AK696" s="134"/>
      <c r="AL696" s="134"/>
      <c r="AN696" s="32"/>
      <c r="AO696" s="24"/>
      <c r="AP696" s="24"/>
      <c r="AQ696" s="24"/>
      <c r="AR696" s="24"/>
      <c r="AS696" s="24"/>
      <c r="AT696" s="24"/>
      <c r="AU696" s="24"/>
      <c r="AV696" s="24"/>
      <c r="AW696" s="24"/>
      <c r="AX696" s="24"/>
      <c r="AY696" s="24"/>
      <c r="AZ696" s="24"/>
      <c r="BA696" s="24"/>
      <c r="BB696" s="24"/>
      <c r="BC696" s="24"/>
      <c r="BD696" s="24"/>
      <c r="BE696" s="24"/>
      <c r="BF696" s="24"/>
      <c r="BG696" s="24"/>
      <c r="BH696" s="24"/>
      <c r="BI696" s="24"/>
      <c r="BJ696" s="24"/>
      <c r="BK696" s="24"/>
      <c r="BL696" s="24"/>
      <c r="BM696" s="24"/>
      <c r="BN696" s="24"/>
      <c r="BO696" s="24"/>
    </row>
    <row r="697" spans="2:67" x14ac:dyDescent="0.25">
      <c r="B697" s="137"/>
      <c r="C697" s="138"/>
      <c r="D697" s="139"/>
      <c r="E697" s="139"/>
      <c r="F697" s="138"/>
      <c r="G697" s="138"/>
      <c r="H697" s="138"/>
      <c r="I697" s="138"/>
      <c r="J697" s="138"/>
      <c r="K697" s="138"/>
      <c r="L697" s="138"/>
      <c r="M697" s="138"/>
      <c r="N697" s="138"/>
      <c r="O697" s="139"/>
      <c r="P697" s="138"/>
      <c r="Q697" s="138"/>
      <c r="R697" s="138"/>
      <c r="S697" s="138"/>
      <c r="T697" s="138"/>
      <c r="U697" s="138"/>
      <c r="V697" s="138"/>
      <c r="W697" s="139"/>
      <c r="X697" s="142"/>
      <c r="Y697" s="140"/>
      <c r="Z697" s="138"/>
      <c r="AA697" s="138"/>
      <c r="AB697" s="138"/>
      <c r="AC697" s="138"/>
      <c r="AD697" s="138"/>
      <c r="AE697" s="138"/>
      <c r="AF697" s="138"/>
      <c r="AG697" s="138"/>
      <c r="AH697" s="138"/>
      <c r="AI697" s="138"/>
      <c r="AJ697" s="133"/>
      <c r="AK697" s="134"/>
      <c r="AL697" s="134"/>
      <c r="AN697"/>
    </row>
    <row r="698" spans="2:67" x14ac:dyDescent="0.25">
      <c r="B698" s="137"/>
      <c r="C698" s="138"/>
      <c r="D698" s="139"/>
      <c r="E698" s="139"/>
      <c r="F698" s="138"/>
      <c r="G698" s="138"/>
      <c r="H698" s="138"/>
      <c r="I698" s="138"/>
      <c r="J698" s="138"/>
      <c r="K698" s="138"/>
      <c r="L698" s="138"/>
      <c r="M698" s="138"/>
      <c r="N698" s="138"/>
      <c r="O698" s="139"/>
      <c r="P698" s="138"/>
      <c r="Q698" s="138"/>
      <c r="R698" s="138"/>
      <c r="S698" s="138"/>
      <c r="T698" s="138"/>
      <c r="U698" s="138"/>
      <c r="V698" s="138"/>
      <c r="W698" s="139"/>
      <c r="X698" s="142"/>
      <c r="Y698" s="140"/>
      <c r="Z698" s="138"/>
      <c r="AA698" s="138"/>
      <c r="AB698" s="138"/>
      <c r="AC698" s="138"/>
      <c r="AD698" s="138"/>
      <c r="AE698" s="138"/>
      <c r="AF698" s="138"/>
      <c r="AG698" s="138"/>
      <c r="AH698" s="138"/>
      <c r="AI698" s="138"/>
      <c r="AJ698" s="133"/>
      <c r="AK698" s="134"/>
      <c r="AL698" s="134"/>
      <c r="AN698"/>
    </row>
    <row r="699" spans="2:67" x14ac:dyDescent="0.25">
      <c r="B699" s="137"/>
      <c r="C699" s="138"/>
      <c r="D699" s="139"/>
      <c r="E699" s="139"/>
      <c r="F699" s="138"/>
      <c r="G699" s="138"/>
      <c r="H699" s="138"/>
      <c r="I699" s="138"/>
      <c r="J699" s="138"/>
      <c r="K699" s="138"/>
      <c r="L699" s="138"/>
      <c r="M699" s="138"/>
      <c r="N699" s="138"/>
      <c r="O699" s="139"/>
      <c r="P699" s="138"/>
      <c r="Q699" s="138"/>
      <c r="R699" s="138"/>
      <c r="S699" s="138"/>
      <c r="T699" s="138"/>
      <c r="U699" s="138"/>
      <c r="V699" s="138"/>
      <c r="W699" s="139"/>
      <c r="X699" s="142"/>
      <c r="Y699" s="140"/>
      <c r="Z699" s="138"/>
      <c r="AA699" s="138"/>
      <c r="AB699" s="138"/>
      <c r="AC699" s="138"/>
      <c r="AD699" s="138"/>
      <c r="AE699" s="138"/>
      <c r="AF699" s="138"/>
      <c r="AG699" s="138"/>
      <c r="AH699" s="138"/>
      <c r="AI699" s="138"/>
      <c r="AJ699" s="133"/>
      <c r="AK699" s="134"/>
      <c r="AL699" s="134"/>
      <c r="AN699"/>
    </row>
    <row r="700" spans="2:67" x14ac:dyDescent="0.25">
      <c r="B700" s="137"/>
      <c r="C700" s="138"/>
      <c r="D700" s="139"/>
      <c r="E700" s="139"/>
      <c r="F700" s="138"/>
      <c r="G700" s="138"/>
      <c r="H700" s="138"/>
      <c r="I700" s="138"/>
      <c r="J700" s="138"/>
      <c r="K700" s="138"/>
      <c r="L700" s="138"/>
      <c r="M700" s="138"/>
      <c r="N700" s="138"/>
      <c r="O700" s="139"/>
      <c r="P700" s="138"/>
      <c r="Q700" s="138"/>
      <c r="R700" s="138"/>
      <c r="S700" s="138"/>
      <c r="T700" s="138"/>
      <c r="U700" s="138"/>
      <c r="V700" s="138"/>
      <c r="W700" s="139"/>
      <c r="X700" s="142"/>
      <c r="Y700" s="140"/>
      <c r="Z700" s="138"/>
      <c r="AA700" s="138"/>
      <c r="AB700" s="138"/>
      <c r="AC700" s="138"/>
      <c r="AD700" s="138"/>
      <c r="AE700" s="138"/>
      <c r="AF700" s="138"/>
      <c r="AG700" s="138"/>
      <c r="AH700" s="138"/>
      <c r="AI700" s="138"/>
      <c r="AJ700" s="133"/>
      <c r="AK700" s="134"/>
      <c r="AL700" s="134"/>
      <c r="AN700"/>
    </row>
    <row r="701" spans="2:67" x14ac:dyDescent="0.25">
      <c r="B701" s="137"/>
      <c r="C701" s="138"/>
      <c r="D701" s="139"/>
      <c r="E701" s="139"/>
      <c r="F701" s="138"/>
      <c r="G701" s="138"/>
      <c r="H701" s="138"/>
      <c r="I701" s="138"/>
      <c r="J701" s="138"/>
      <c r="K701" s="138"/>
      <c r="L701" s="138"/>
      <c r="M701" s="138"/>
      <c r="N701" s="138"/>
      <c r="O701" s="139"/>
      <c r="P701" s="138"/>
      <c r="Q701" s="138"/>
      <c r="R701" s="138"/>
      <c r="S701" s="138"/>
      <c r="T701" s="138"/>
      <c r="U701" s="138"/>
      <c r="V701" s="138"/>
      <c r="W701" s="139"/>
      <c r="X701" s="142"/>
      <c r="Y701" s="140"/>
      <c r="Z701" s="138"/>
      <c r="AA701" s="138"/>
      <c r="AB701" s="138"/>
      <c r="AC701" s="138"/>
      <c r="AD701" s="138"/>
      <c r="AE701" s="138"/>
      <c r="AF701" s="138"/>
      <c r="AG701" s="138"/>
      <c r="AH701" s="138"/>
      <c r="AI701" s="138"/>
      <c r="AJ701" s="133"/>
      <c r="AK701" s="134"/>
      <c r="AL701" s="134"/>
      <c r="AN701"/>
    </row>
    <row r="702" spans="2:67" x14ac:dyDescent="0.25">
      <c r="B702" s="137"/>
      <c r="C702" s="138"/>
      <c r="D702" s="139"/>
      <c r="E702" s="139"/>
      <c r="F702" s="138"/>
      <c r="G702" s="138"/>
      <c r="H702" s="138"/>
      <c r="I702" s="138"/>
      <c r="J702" s="138"/>
      <c r="K702" s="138"/>
      <c r="L702" s="138"/>
      <c r="M702" s="138"/>
      <c r="N702" s="138"/>
      <c r="O702" s="139"/>
      <c r="P702" s="138"/>
      <c r="Q702" s="138"/>
      <c r="R702" s="138"/>
      <c r="S702" s="138"/>
      <c r="T702" s="138"/>
      <c r="U702" s="138"/>
      <c r="V702" s="138"/>
      <c r="W702" s="139"/>
      <c r="X702" s="142"/>
      <c r="Y702" s="140"/>
      <c r="Z702" s="138"/>
      <c r="AA702" s="138"/>
      <c r="AB702" s="138"/>
      <c r="AC702" s="138"/>
      <c r="AD702" s="138"/>
      <c r="AE702" s="138"/>
      <c r="AF702" s="138"/>
      <c r="AG702" s="138"/>
      <c r="AH702" s="138"/>
      <c r="AI702" s="138"/>
      <c r="AJ702" s="133"/>
      <c r="AK702" s="134"/>
      <c r="AL702" s="134"/>
      <c r="AN702"/>
    </row>
    <row r="703" spans="2:67" x14ac:dyDescent="0.25">
      <c r="B703" s="137"/>
      <c r="C703" s="138"/>
      <c r="D703" s="139"/>
      <c r="E703" s="139"/>
      <c r="F703" s="138"/>
      <c r="G703" s="138"/>
      <c r="H703" s="138"/>
      <c r="I703" s="138"/>
      <c r="J703" s="138"/>
      <c r="K703" s="138"/>
      <c r="L703" s="138"/>
      <c r="M703" s="138"/>
      <c r="N703" s="138"/>
      <c r="O703" s="139"/>
      <c r="P703" s="138"/>
      <c r="Q703" s="138"/>
      <c r="R703" s="138"/>
      <c r="S703" s="138"/>
      <c r="T703" s="138"/>
      <c r="U703" s="138"/>
      <c r="V703" s="138"/>
      <c r="W703" s="139"/>
      <c r="X703" s="142"/>
      <c r="Y703" s="140"/>
      <c r="Z703" s="138"/>
      <c r="AA703" s="138"/>
      <c r="AB703" s="138"/>
      <c r="AC703" s="138"/>
      <c r="AD703" s="138"/>
      <c r="AE703" s="138"/>
      <c r="AF703" s="138"/>
      <c r="AG703" s="138"/>
      <c r="AH703" s="138"/>
      <c r="AI703" s="138"/>
      <c r="AJ703" s="133"/>
      <c r="AK703" s="134"/>
      <c r="AL703" s="134"/>
      <c r="AN703"/>
    </row>
    <row r="704" spans="2:67" x14ac:dyDescent="0.25">
      <c r="B704" s="137"/>
      <c r="C704" s="138"/>
      <c r="D704" s="139"/>
      <c r="E704" s="139"/>
      <c r="F704" s="138"/>
      <c r="G704" s="138"/>
      <c r="H704" s="138"/>
      <c r="I704" s="138"/>
      <c r="J704" s="138"/>
      <c r="K704" s="138"/>
      <c r="L704" s="138"/>
      <c r="M704" s="138"/>
      <c r="N704" s="138"/>
      <c r="O704" s="139"/>
      <c r="P704" s="138"/>
      <c r="Q704" s="138"/>
      <c r="R704" s="138"/>
      <c r="S704" s="138"/>
      <c r="T704" s="138"/>
      <c r="U704" s="138"/>
      <c r="V704" s="138"/>
      <c r="W704" s="139"/>
      <c r="X704" s="142"/>
      <c r="Y704" s="140"/>
      <c r="Z704" s="138"/>
      <c r="AA704" s="138"/>
      <c r="AB704" s="138"/>
      <c r="AC704" s="138"/>
      <c r="AD704" s="138"/>
      <c r="AE704" s="138"/>
      <c r="AF704" s="138"/>
      <c r="AG704" s="138"/>
      <c r="AH704" s="138"/>
      <c r="AI704" s="138"/>
      <c r="AJ704" s="133"/>
      <c r="AK704" s="134"/>
      <c r="AL704" s="134"/>
      <c r="AN704"/>
    </row>
    <row r="705" spans="2:40" x14ac:dyDescent="0.25">
      <c r="B705" s="137"/>
      <c r="C705" s="138"/>
      <c r="D705" s="139"/>
      <c r="E705" s="139"/>
      <c r="F705" s="138"/>
      <c r="G705" s="138"/>
      <c r="H705" s="138"/>
      <c r="I705" s="138"/>
      <c r="J705" s="138"/>
      <c r="K705" s="138"/>
      <c r="L705" s="138"/>
      <c r="M705" s="138"/>
      <c r="N705" s="138"/>
      <c r="O705" s="139"/>
      <c r="P705" s="138"/>
      <c r="Q705" s="138"/>
      <c r="R705" s="138"/>
      <c r="S705" s="138"/>
      <c r="T705" s="138"/>
      <c r="U705" s="138"/>
      <c r="V705" s="138"/>
      <c r="W705" s="139"/>
      <c r="X705" s="142"/>
      <c r="Y705" s="140"/>
      <c r="Z705" s="138"/>
      <c r="AA705" s="138"/>
      <c r="AB705" s="138"/>
      <c r="AC705" s="138"/>
      <c r="AD705" s="138"/>
      <c r="AE705" s="138"/>
      <c r="AF705" s="138"/>
      <c r="AG705" s="138"/>
      <c r="AH705" s="138"/>
      <c r="AI705" s="138"/>
      <c r="AJ705" s="133"/>
      <c r="AK705" s="134"/>
      <c r="AL705" s="134"/>
      <c r="AN705"/>
    </row>
    <row r="706" spans="2:40" x14ac:dyDescent="0.25">
      <c r="B706" s="137"/>
      <c r="C706" s="138"/>
      <c r="D706" s="139"/>
      <c r="E706" s="139"/>
      <c r="F706" s="138"/>
      <c r="G706" s="138"/>
      <c r="H706" s="138"/>
      <c r="I706" s="138"/>
      <c r="J706" s="138"/>
      <c r="K706" s="138"/>
      <c r="L706" s="138"/>
      <c r="M706" s="138"/>
      <c r="N706" s="138"/>
      <c r="O706" s="139"/>
      <c r="P706" s="138"/>
      <c r="Q706" s="138"/>
      <c r="R706" s="138"/>
      <c r="S706" s="138"/>
      <c r="T706" s="138"/>
      <c r="U706" s="138"/>
      <c r="V706" s="138"/>
      <c r="W706" s="139"/>
      <c r="X706" s="142"/>
      <c r="Y706" s="140"/>
      <c r="Z706" s="138"/>
      <c r="AA706" s="138"/>
      <c r="AB706" s="138"/>
      <c r="AC706" s="138"/>
      <c r="AD706" s="138"/>
      <c r="AE706" s="138"/>
      <c r="AF706" s="138"/>
      <c r="AG706" s="138"/>
      <c r="AH706" s="138"/>
      <c r="AI706" s="138"/>
      <c r="AJ706" s="133"/>
      <c r="AK706" s="134"/>
      <c r="AL706" s="134"/>
      <c r="AN706"/>
    </row>
    <row r="707" spans="2:40" x14ac:dyDescent="0.25">
      <c r="B707" s="137"/>
      <c r="C707" s="138"/>
      <c r="D707" s="139"/>
      <c r="E707" s="139"/>
      <c r="F707" s="138"/>
      <c r="G707" s="138"/>
      <c r="H707" s="138"/>
      <c r="I707" s="138"/>
      <c r="J707" s="138"/>
      <c r="K707" s="138"/>
      <c r="L707" s="138"/>
      <c r="M707" s="138"/>
      <c r="N707" s="138"/>
      <c r="O707" s="139"/>
      <c r="P707" s="138"/>
      <c r="Q707" s="138"/>
      <c r="R707" s="138"/>
      <c r="S707" s="138"/>
      <c r="T707" s="138"/>
      <c r="U707" s="138"/>
      <c r="V707" s="138"/>
      <c r="W707" s="139"/>
      <c r="X707" s="142"/>
      <c r="Y707" s="140"/>
      <c r="Z707" s="138"/>
      <c r="AA707" s="138"/>
      <c r="AB707" s="138"/>
      <c r="AC707" s="138"/>
      <c r="AD707" s="138"/>
      <c r="AE707" s="138"/>
      <c r="AF707" s="138"/>
      <c r="AG707" s="138"/>
      <c r="AH707" s="138"/>
      <c r="AI707" s="138"/>
      <c r="AJ707" s="133"/>
      <c r="AK707" s="134"/>
      <c r="AL707" s="134"/>
      <c r="AN707"/>
    </row>
    <row r="708" spans="2:40" x14ac:dyDescent="0.25">
      <c r="B708" s="137"/>
      <c r="C708" s="138"/>
      <c r="D708" s="139"/>
      <c r="E708" s="139"/>
      <c r="F708" s="138"/>
      <c r="G708" s="138"/>
      <c r="H708" s="138"/>
      <c r="I708" s="138"/>
      <c r="J708" s="138"/>
      <c r="K708" s="138"/>
      <c r="L708" s="138"/>
      <c r="M708" s="138"/>
      <c r="N708" s="138"/>
      <c r="O708" s="139"/>
      <c r="P708" s="138"/>
      <c r="Q708" s="138"/>
      <c r="R708" s="138"/>
      <c r="S708" s="138"/>
      <c r="T708" s="138"/>
      <c r="U708" s="138"/>
      <c r="V708" s="138"/>
      <c r="W708" s="139"/>
      <c r="X708" s="142"/>
      <c r="Y708" s="140"/>
      <c r="Z708" s="138"/>
      <c r="AA708" s="138"/>
      <c r="AB708" s="138"/>
      <c r="AC708" s="138"/>
      <c r="AD708" s="138"/>
      <c r="AE708" s="138"/>
      <c r="AF708" s="138"/>
      <c r="AG708" s="138"/>
      <c r="AH708" s="138"/>
      <c r="AI708" s="138"/>
      <c r="AJ708" s="133"/>
      <c r="AK708" s="134"/>
      <c r="AL708" s="134"/>
      <c r="AN708"/>
    </row>
    <row r="709" spans="2:40" x14ac:dyDescent="0.25">
      <c r="B709" s="137"/>
      <c r="C709" s="138"/>
      <c r="D709" s="139"/>
      <c r="E709" s="139"/>
      <c r="F709" s="138"/>
      <c r="G709" s="138"/>
      <c r="H709" s="138"/>
      <c r="I709" s="138"/>
      <c r="J709" s="138"/>
      <c r="K709" s="138"/>
      <c r="L709" s="138"/>
      <c r="M709" s="138"/>
      <c r="N709" s="138"/>
      <c r="O709" s="139"/>
      <c r="P709" s="138"/>
      <c r="Q709" s="138"/>
      <c r="R709" s="138"/>
      <c r="S709" s="138"/>
      <c r="T709" s="138"/>
      <c r="U709" s="138"/>
      <c r="V709" s="138"/>
      <c r="W709" s="139"/>
      <c r="X709" s="142"/>
      <c r="Y709" s="140"/>
      <c r="Z709" s="138"/>
      <c r="AA709" s="138"/>
      <c r="AB709" s="138"/>
      <c r="AC709" s="138"/>
      <c r="AD709" s="138"/>
      <c r="AE709" s="138"/>
      <c r="AF709" s="138"/>
      <c r="AG709" s="138"/>
      <c r="AH709" s="138"/>
      <c r="AI709" s="138"/>
      <c r="AJ709" s="133"/>
      <c r="AK709" s="134"/>
      <c r="AL709" s="134"/>
      <c r="AN709"/>
    </row>
    <row r="710" spans="2:40" x14ac:dyDescent="0.25">
      <c r="B710" s="137"/>
      <c r="C710" s="138"/>
      <c r="D710" s="139"/>
      <c r="E710" s="139"/>
      <c r="F710" s="138"/>
      <c r="G710" s="138"/>
      <c r="H710" s="138"/>
      <c r="I710" s="138"/>
      <c r="J710" s="138"/>
      <c r="K710" s="138"/>
      <c r="L710" s="138"/>
      <c r="M710" s="138"/>
      <c r="N710" s="138"/>
      <c r="O710" s="139"/>
      <c r="P710" s="138"/>
      <c r="Q710" s="138"/>
      <c r="R710" s="138"/>
      <c r="S710" s="138"/>
      <c r="T710" s="138"/>
      <c r="U710" s="138"/>
      <c r="V710" s="138"/>
      <c r="W710" s="139"/>
      <c r="X710" s="142"/>
      <c r="Y710" s="140"/>
      <c r="Z710" s="138"/>
      <c r="AA710" s="138"/>
      <c r="AB710" s="138"/>
      <c r="AC710" s="138"/>
      <c r="AD710" s="138"/>
      <c r="AE710" s="138"/>
      <c r="AF710" s="138"/>
      <c r="AG710" s="138"/>
      <c r="AH710" s="138"/>
      <c r="AI710" s="138"/>
      <c r="AJ710" s="133"/>
      <c r="AK710" s="134"/>
      <c r="AL710" s="134"/>
      <c r="AN710"/>
    </row>
    <row r="711" spans="2:40" x14ac:dyDescent="0.25">
      <c r="B711" s="137"/>
      <c r="C711" s="138"/>
      <c r="D711" s="139"/>
      <c r="E711" s="139"/>
      <c r="F711" s="138"/>
      <c r="G711" s="138"/>
      <c r="H711" s="138"/>
      <c r="I711" s="138"/>
      <c r="J711" s="138"/>
      <c r="K711" s="138"/>
      <c r="L711" s="138"/>
      <c r="M711" s="138"/>
      <c r="N711" s="138"/>
      <c r="O711" s="139"/>
      <c r="P711" s="138"/>
      <c r="Q711" s="138"/>
      <c r="R711" s="138"/>
      <c r="S711" s="138"/>
      <c r="T711" s="138"/>
      <c r="U711" s="138"/>
      <c r="V711" s="138"/>
      <c r="W711" s="139"/>
      <c r="X711" s="142"/>
      <c r="Y711" s="140"/>
      <c r="Z711" s="138"/>
      <c r="AA711" s="138"/>
      <c r="AB711" s="138"/>
      <c r="AC711" s="138"/>
      <c r="AD711" s="138"/>
      <c r="AE711" s="138"/>
      <c r="AF711" s="138"/>
      <c r="AG711" s="138"/>
      <c r="AH711" s="138"/>
      <c r="AI711" s="138"/>
      <c r="AJ711" s="133"/>
      <c r="AK711" s="134"/>
      <c r="AL711" s="134"/>
      <c r="AN711"/>
    </row>
    <row r="712" spans="2:40" x14ac:dyDescent="0.25">
      <c r="B712" s="137"/>
      <c r="C712" s="138"/>
      <c r="D712" s="139"/>
      <c r="E712" s="139"/>
      <c r="F712" s="138"/>
      <c r="G712" s="138"/>
      <c r="H712" s="138"/>
      <c r="I712" s="138"/>
      <c r="J712" s="138"/>
      <c r="K712" s="138"/>
      <c r="L712" s="138"/>
      <c r="M712" s="138"/>
      <c r="N712" s="138"/>
      <c r="O712" s="139"/>
      <c r="P712" s="138"/>
      <c r="Q712" s="138"/>
      <c r="R712" s="138"/>
      <c r="S712" s="138"/>
      <c r="T712" s="138"/>
      <c r="U712" s="138"/>
      <c r="V712" s="138"/>
      <c r="W712" s="139"/>
      <c r="X712" s="142"/>
      <c r="Y712" s="140"/>
      <c r="Z712" s="138"/>
      <c r="AA712" s="138"/>
      <c r="AB712" s="138"/>
      <c r="AC712" s="138"/>
      <c r="AD712" s="138"/>
      <c r="AE712" s="138"/>
      <c r="AF712" s="138"/>
      <c r="AG712" s="138"/>
      <c r="AH712" s="138"/>
      <c r="AI712" s="138"/>
      <c r="AJ712" s="133"/>
      <c r="AK712" s="134"/>
      <c r="AL712" s="134"/>
      <c r="AN712"/>
    </row>
    <row r="713" spans="2:40" x14ac:dyDescent="0.25">
      <c r="B713" s="137"/>
      <c r="C713" s="138"/>
      <c r="D713" s="139"/>
      <c r="E713" s="139"/>
      <c r="F713" s="138"/>
      <c r="G713" s="138"/>
      <c r="H713" s="138"/>
      <c r="I713" s="138"/>
      <c r="J713" s="138"/>
      <c r="K713" s="138"/>
      <c r="L713" s="138"/>
      <c r="M713" s="138"/>
      <c r="N713" s="138"/>
      <c r="O713" s="139"/>
      <c r="P713" s="138"/>
      <c r="Q713" s="138"/>
      <c r="R713" s="138"/>
      <c r="S713" s="138"/>
      <c r="T713" s="138"/>
      <c r="U713" s="138"/>
      <c r="V713" s="138"/>
      <c r="W713" s="139"/>
      <c r="X713" s="142"/>
      <c r="Y713" s="140"/>
      <c r="Z713" s="138"/>
      <c r="AA713" s="138"/>
      <c r="AB713" s="138"/>
      <c r="AC713" s="138"/>
      <c r="AD713" s="138"/>
      <c r="AE713" s="138"/>
      <c r="AF713" s="138"/>
      <c r="AG713" s="138"/>
      <c r="AH713" s="138"/>
      <c r="AI713" s="138"/>
      <c r="AJ713" s="133"/>
      <c r="AK713" s="134"/>
      <c r="AL713" s="134"/>
      <c r="AN713"/>
    </row>
    <row r="714" spans="2:40" x14ac:dyDescent="0.25">
      <c r="B714" s="137"/>
      <c r="C714" s="138"/>
      <c r="D714" s="139"/>
      <c r="E714" s="139"/>
      <c r="F714" s="138"/>
      <c r="G714" s="138"/>
      <c r="H714" s="138"/>
      <c r="I714" s="138"/>
      <c r="J714" s="138"/>
      <c r="K714" s="138"/>
      <c r="L714" s="138"/>
      <c r="M714" s="138"/>
      <c r="N714" s="138"/>
      <c r="O714" s="139"/>
      <c r="P714" s="138"/>
      <c r="Q714" s="138"/>
      <c r="R714" s="138"/>
      <c r="S714" s="138"/>
      <c r="T714" s="138"/>
      <c r="U714" s="138"/>
      <c r="V714" s="138"/>
      <c r="W714" s="139"/>
      <c r="X714" s="142"/>
      <c r="Y714" s="140"/>
      <c r="Z714" s="138"/>
      <c r="AA714" s="138"/>
      <c r="AB714" s="138"/>
      <c r="AC714" s="138"/>
      <c r="AD714" s="138"/>
      <c r="AE714" s="138"/>
      <c r="AF714" s="138"/>
      <c r="AG714" s="138"/>
      <c r="AH714" s="138"/>
      <c r="AI714" s="138"/>
      <c r="AJ714" s="133"/>
      <c r="AK714" s="134"/>
      <c r="AL714" s="134"/>
      <c r="AN714"/>
    </row>
    <row r="715" spans="2:40" x14ac:dyDescent="0.25">
      <c r="B715" s="137"/>
      <c r="C715" s="138"/>
      <c r="D715" s="139"/>
      <c r="E715" s="139"/>
      <c r="F715" s="138"/>
      <c r="G715" s="138"/>
      <c r="H715" s="138"/>
      <c r="I715" s="138"/>
      <c r="J715" s="138"/>
      <c r="K715" s="138"/>
      <c r="L715" s="138"/>
      <c r="M715" s="138"/>
      <c r="N715" s="138"/>
      <c r="O715" s="139"/>
      <c r="P715" s="138"/>
      <c r="Q715" s="138"/>
      <c r="R715" s="138"/>
      <c r="S715" s="138"/>
      <c r="T715" s="138"/>
      <c r="U715" s="138"/>
      <c r="V715" s="138"/>
      <c r="W715" s="139"/>
      <c r="X715" s="142"/>
      <c r="Y715" s="140"/>
      <c r="Z715" s="138"/>
      <c r="AA715" s="138"/>
      <c r="AB715" s="138"/>
      <c r="AC715" s="138"/>
      <c r="AD715" s="138"/>
      <c r="AE715" s="138"/>
      <c r="AF715" s="138"/>
      <c r="AG715" s="138"/>
      <c r="AH715" s="138"/>
      <c r="AI715" s="138"/>
      <c r="AJ715" s="133"/>
      <c r="AK715" s="134"/>
      <c r="AL715" s="134"/>
      <c r="AN715"/>
    </row>
    <row r="716" spans="2:40" x14ac:dyDescent="0.25">
      <c r="B716" s="137"/>
      <c r="C716" s="138"/>
      <c r="D716" s="139"/>
      <c r="E716" s="139"/>
      <c r="F716" s="138"/>
      <c r="G716" s="138"/>
      <c r="H716" s="138"/>
      <c r="I716" s="138"/>
      <c r="J716" s="138"/>
      <c r="K716" s="138"/>
      <c r="L716" s="138"/>
      <c r="M716" s="138"/>
      <c r="N716" s="138"/>
      <c r="O716" s="139"/>
      <c r="P716" s="138"/>
      <c r="Q716" s="138"/>
      <c r="R716" s="138"/>
      <c r="S716" s="138"/>
      <c r="T716" s="138"/>
      <c r="U716" s="138"/>
      <c r="V716" s="138"/>
      <c r="W716" s="139"/>
      <c r="X716" s="142"/>
      <c r="Y716" s="140"/>
      <c r="Z716" s="138"/>
      <c r="AA716" s="138"/>
      <c r="AB716" s="138"/>
      <c r="AC716" s="138"/>
      <c r="AD716" s="138"/>
      <c r="AE716" s="138"/>
      <c r="AF716" s="138"/>
      <c r="AG716" s="138"/>
      <c r="AH716" s="138"/>
      <c r="AI716" s="138"/>
      <c r="AJ716" s="133"/>
      <c r="AK716" s="134"/>
      <c r="AL716" s="134"/>
      <c r="AN716"/>
    </row>
    <row r="717" spans="2:40" x14ac:dyDescent="0.25">
      <c r="B717" s="137"/>
      <c r="C717" s="138"/>
      <c r="D717" s="139"/>
      <c r="E717" s="139"/>
      <c r="F717" s="138"/>
      <c r="G717" s="138"/>
      <c r="H717" s="138"/>
      <c r="I717" s="138"/>
      <c r="J717" s="138"/>
      <c r="K717" s="138"/>
      <c r="L717" s="138"/>
      <c r="M717" s="138"/>
      <c r="N717" s="138"/>
      <c r="O717" s="139"/>
      <c r="P717" s="138"/>
      <c r="Q717" s="138"/>
      <c r="R717" s="138"/>
      <c r="S717" s="138"/>
      <c r="T717" s="138"/>
      <c r="U717" s="138"/>
      <c r="V717" s="138"/>
      <c r="W717" s="139"/>
      <c r="X717" s="142"/>
      <c r="Y717" s="140"/>
      <c r="Z717" s="138"/>
      <c r="AA717" s="138"/>
      <c r="AB717" s="138"/>
      <c r="AC717" s="138"/>
      <c r="AD717" s="138"/>
      <c r="AE717" s="138"/>
      <c r="AF717" s="138"/>
      <c r="AG717" s="138"/>
      <c r="AH717" s="138"/>
      <c r="AI717" s="138"/>
      <c r="AJ717" s="133"/>
      <c r="AK717" s="134"/>
      <c r="AL717" s="134"/>
      <c r="AN717"/>
    </row>
    <row r="718" spans="2:40" x14ac:dyDescent="0.25">
      <c r="B718" s="137"/>
      <c r="C718" s="138"/>
      <c r="D718" s="139"/>
      <c r="E718" s="139"/>
      <c r="F718" s="138"/>
      <c r="G718" s="138"/>
      <c r="H718" s="138"/>
      <c r="I718" s="138"/>
      <c r="J718" s="138"/>
      <c r="K718" s="138"/>
      <c r="L718" s="138"/>
      <c r="M718" s="138"/>
      <c r="N718" s="138"/>
      <c r="O718" s="139"/>
      <c r="P718" s="138"/>
      <c r="Q718" s="138"/>
      <c r="R718" s="138"/>
      <c r="S718" s="138"/>
      <c r="T718" s="138"/>
      <c r="U718" s="138"/>
      <c r="V718" s="138"/>
      <c r="W718" s="139"/>
      <c r="X718" s="142"/>
      <c r="Y718" s="140"/>
      <c r="Z718" s="138"/>
      <c r="AA718" s="138"/>
      <c r="AB718" s="138"/>
      <c r="AC718" s="138"/>
      <c r="AD718" s="138"/>
      <c r="AE718" s="138"/>
      <c r="AF718" s="138"/>
      <c r="AG718" s="138"/>
      <c r="AH718" s="138"/>
      <c r="AI718" s="138"/>
      <c r="AJ718" s="133"/>
      <c r="AK718" s="134"/>
      <c r="AL718" s="134"/>
      <c r="AN718"/>
    </row>
    <row r="719" spans="2:40" x14ac:dyDescent="0.25">
      <c r="B719" s="137"/>
      <c r="C719" s="138"/>
      <c r="D719" s="139"/>
      <c r="E719" s="139"/>
      <c r="F719" s="138"/>
      <c r="G719" s="138"/>
      <c r="H719" s="138"/>
      <c r="I719" s="138"/>
      <c r="J719" s="138"/>
      <c r="K719" s="138"/>
      <c r="L719" s="138"/>
      <c r="M719" s="138"/>
      <c r="N719" s="138"/>
      <c r="O719" s="139"/>
      <c r="P719" s="138"/>
      <c r="Q719" s="138"/>
      <c r="R719" s="138"/>
      <c r="S719" s="138"/>
      <c r="T719" s="138"/>
      <c r="U719" s="138"/>
      <c r="V719" s="138"/>
      <c r="W719" s="139"/>
      <c r="X719" s="142"/>
      <c r="Y719" s="140"/>
      <c r="Z719" s="138"/>
      <c r="AA719" s="138"/>
      <c r="AB719" s="138"/>
      <c r="AC719" s="138"/>
      <c r="AD719" s="138"/>
      <c r="AE719" s="138"/>
      <c r="AF719" s="138"/>
      <c r="AG719" s="138"/>
      <c r="AH719" s="138"/>
      <c r="AI719" s="138"/>
      <c r="AJ719" s="133"/>
      <c r="AK719" s="134"/>
      <c r="AL719" s="134"/>
      <c r="AN719"/>
    </row>
    <row r="720" spans="2:40" x14ac:dyDescent="0.25">
      <c r="B720" s="137"/>
      <c r="C720" s="138"/>
      <c r="D720" s="139"/>
      <c r="E720" s="139"/>
      <c r="F720" s="138"/>
      <c r="G720" s="138"/>
      <c r="H720" s="138"/>
      <c r="I720" s="138"/>
      <c r="J720" s="138"/>
      <c r="K720" s="138"/>
      <c r="L720" s="138"/>
      <c r="M720" s="138"/>
      <c r="N720" s="138"/>
      <c r="O720" s="139"/>
      <c r="P720" s="138"/>
      <c r="Q720" s="138"/>
      <c r="R720" s="138"/>
      <c r="S720" s="138"/>
      <c r="T720" s="138"/>
      <c r="U720" s="138"/>
      <c r="V720" s="138"/>
      <c r="W720" s="139"/>
      <c r="X720" s="142"/>
      <c r="Y720" s="140"/>
      <c r="Z720" s="138"/>
      <c r="AA720" s="138"/>
      <c r="AB720" s="138"/>
      <c r="AC720" s="138"/>
      <c r="AD720" s="138"/>
      <c r="AE720" s="138"/>
      <c r="AF720" s="138"/>
      <c r="AG720" s="138"/>
      <c r="AH720" s="138"/>
      <c r="AI720" s="138"/>
      <c r="AJ720" s="133"/>
      <c r="AK720" s="134"/>
      <c r="AL720" s="134"/>
      <c r="AN720"/>
    </row>
    <row r="721" spans="2:40" x14ac:dyDescent="0.25">
      <c r="B721" s="137"/>
      <c r="C721" s="138"/>
      <c r="D721" s="139"/>
      <c r="E721" s="139"/>
      <c r="F721" s="138"/>
      <c r="G721" s="138"/>
      <c r="H721" s="138"/>
      <c r="I721" s="138"/>
      <c r="J721" s="138"/>
      <c r="K721" s="138"/>
      <c r="L721" s="138"/>
      <c r="M721" s="138"/>
      <c r="N721" s="138"/>
      <c r="O721" s="139"/>
      <c r="P721" s="138"/>
      <c r="Q721" s="138"/>
      <c r="R721" s="138"/>
      <c r="S721" s="138"/>
      <c r="T721" s="138"/>
      <c r="U721" s="138"/>
      <c r="V721" s="138"/>
      <c r="W721" s="139"/>
      <c r="X721" s="142"/>
      <c r="Y721" s="140"/>
      <c r="Z721" s="138"/>
      <c r="AA721" s="138"/>
      <c r="AB721" s="138"/>
      <c r="AC721" s="138"/>
      <c r="AD721" s="138"/>
      <c r="AE721" s="138"/>
      <c r="AF721" s="138"/>
      <c r="AG721" s="138"/>
      <c r="AH721" s="138"/>
      <c r="AI721" s="138"/>
      <c r="AJ721" s="133"/>
      <c r="AK721" s="134"/>
      <c r="AL721" s="134"/>
      <c r="AN721"/>
    </row>
    <row r="722" spans="2:40" x14ac:dyDescent="0.25">
      <c r="B722" s="137"/>
      <c r="C722" s="138"/>
      <c r="D722" s="139"/>
      <c r="E722" s="139"/>
      <c r="F722" s="138"/>
      <c r="G722" s="138"/>
      <c r="H722" s="138"/>
      <c r="I722" s="138"/>
      <c r="J722" s="138"/>
      <c r="K722" s="138"/>
      <c r="L722" s="138"/>
      <c r="M722" s="138"/>
      <c r="N722" s="138"/>
      <c r="O722" s="139"/>
      <c r="P722" s="138"/>
      <c r="Q722" s="138"/>
      <c r="R722" s="138"/>
      <c r="S722" s="138"/>
      <c r="T722" s="138"/>
      <c r="U722" s="138"/>
      <c r="V722" s="138"/>
      <c r="W722" s="139"/>
      <c r="X722" s="142"/>
      <c r="Y722" s="140"/>
      <c r="Z722" s="138"/>
      <c r="AA722" s="138"/>
      <c r="AB722" s="138"/>
      <c r="AC722" s="138"/>
      <c r="AD722" s="138"/>
      <c r="AE722" s="138"/>
      <c r="AF722" s="138"/>
      <c r="AG722" s="138"/>
      <c r="AH722" s="138"/>
      <c r="AI722" s="138"/>
      <c r="AJ722" s="133"/>
      <c r="AK722" s="134"/>
      <c r="AL722" s="134"/>
      <c r="AN722"/>
    </row>
    <row r="723" spans="2:40" x14ac:dyDescent="0.25">
      <c r="B723" s="137"/>
      <c r="C723" s="138"/>
      <c r="D723" s="139"/>
      <c r="E723" s="139"/>
      <c r="F723" s="138"/>
      <c r="G723" s="138"/>
      <c r="H723" s="138"/>
      <c r="I723" s="138"/>
      <c r="J723" s="138"/>
      <c r="K723" s="138"/>
      <c r="L723" s="138"/>
      <c r="M723" s="138"/>
      <c r="N723" s="138"/>
      <c r="O723" s="139"/>
      <c r="P723" s="138"/>
      <c r="Q723" s="138"/>
      <c r="R723" s="138"/>
      <c r="S723" s="138"/>
      <c r="T723" s="138"/>
      <c r="U723" s="138"/>
      <c r="V723" s="138"/>
      <c r="W723" s="139"/>
      <c r="X723" s="142"/>
      <c r="Y723" s="140"/>
      <c r="Z723" s="138"/>
      <c r="AA723" s="138"/>
      <c r="AB723" s="138"/>
      <c r="AC723" s="138"/>
      <c r="AD723" s="138"/>
      <c r="AE723" s="138"/>
      <c r="AF723" s="138"/>
      <c r="AG723" s="138"/>
      <c r="AH723" s="138"/>
      <c r="AI723" s="138"/>
      <c r="AJ723" s="133"/>
      <c r="AK723" s="134"/>
      <c r="AL723" s="134"/>
      <c r="AN723"/>
    </row>
    <row r="724" spans="2:40" x14ac:dyDescent="0.25">
      <c r="B724" s="137"/>
      <c r="C724" s="138"/>
      <c r="D724" s="139"/>
      <c r="E724" s="139"/>
      <c r="F724" s="138"/>
      <c r="G724" s="138"/>
      <c r="H724" s="138"/>
      <c r="I724" s="138"/>
      <c r="J724" s="138"/>
      <c r="K724" s="138"/>
      <c r="L724" s="138"/>
      <c r="M724" s="138"/>
      <c r="N724" s="138"/>
      <c r="O724" s="139"/>
      <c r="P724" s="138"/>
      <c r="Q724" s="138"/>
      <c r="R724" s="138"/>
      <c r="S724" s="138"/>
      <c r="T724" s="138"/>
      <c r="U724" s="138"/>
      <c r="V724" s="138"/>
      <c r="W724" s="139"/>
      <c r="X724" s="142"/>
      <c r="Y724" s="140"/>
      <c r="Z724" s="138"/>
      <c r="AA724" s="138"/>
      <c r="AB724" s="138"/>
      <c r="AC724" s="138"/>
      <c r="AD724" s="138"/>
      <c r="AE724" s="138"/>
      <c r="AF724" s="138"/>
      <c r="AG724" s="138"/>
      <c r="AH724" s="138"/>
      <c r="AI724" s="138"/>
      <c r="AJ724" s="133"/>
      <c r="AK724" s="134"/>
      <c r="AL724" s="134"/>
      <c r="AN724"/>
    </row>
    <row r="725" spans="2:40" x14ac:dyDescent="0.25">
      <c r="B725" s="137"/>
      <c r="C725" s="138"/>
      <c r="D725" s="139"/>
      <c r="E725" s="139"/>
      <c r="F725" s="138"/>
      <c r="G725" s="138"/>
      <c r="H725" s="138"/>
      <c r="I725" s="138"/>
      <c r="J725" s="138"/>
      <c r="K725" s="138"/>
      <c r="L725" s="138"/>
      <c r="M725" s="138"/>
      <c r="N725" s="138"/>
      <c r="O725" s="139"/>
      <c r="P725" s="138"/>
      <c r="Q725" s="138"/>
      <c r="R725" s="138"/>
      <c r="S725" s="138"/>
      <c r="T725" s="138"/>
      <c r="U725" s="138"/>
      <c r="V725" s="138"/>
      <c r="W725" s="139"/>
      <c r="X725" s="142"/>
      <c r="Y725" s="140"/>
      <c r="Z725" s="138"/>
      <c r="AA725" s="138"/>
      <c r="AB725" s="138"/>
      <c r="AC725" s="138"/>
      <c r="AD725" s="138"/>
      <c r="AE725" s="138"/>
      <c r="AF725" s="138"/>
      <c r="AG725" s="138"/>
      <c r="AH725" s="138"/>
      <c r="AI725" s="138"/>
      <c r="AJ725" s="133"/>
      <c r="AK725" s="134"/>
      <c r="AL725" s="134"/>
      <c r="AN725"/>
    </row>
    <row r="726" spans="2:40" x14ac:dyDescent="0.25">
      <c r="B726" s="137"/>
      <c r="C726" s="138"/>
      <c r="D726" s="139"/>
      <c r="E726" s="139"/>
      <c r="F726" s="138"/>
      <c r="G726" s="138"/>
      <c r="H726" s="138"/>
      <c r="I726" s="138"/>
      <c r="J726" s="138"/>
      <c r="K726" s="138"/>
      <c r="L726" s="138"/>
      <c r="M726" s="138"/>
      <c r="N726" s="138"/>
      <c r="O726" s="139"/>
      <c r="P726" s="138"/>
      <c r="Q726" s="138"/>
      <c r="R726" s="138"/>
      <c r="S726" s="138"/>
      <c r="T726" s="138"/>
      <c r="U726" s="138"/>
      <c r="V726" s="138"/>
      <c r="W726" s="139"/>
      <c r="X726" s="142"/>
      <c r="Y726" s="140"/>
      <c r="Z726" s="138"/>
      <c r="AA726" s="138"/>
      <c r="AB726" s="138"/>
      <c r="AC726" s="138"/>
      <c r="AD726" s="138"/>
      <c r="AE726" s="138"/>
      <c r="AF726" s="138"/>
      <c r="AG726" s="138"/>
      <c r="AH726" s="138"/>
      <c r="AI726" s="138"/>
      <c r="AJ726" s="133"/>
      <c r="AK726" s="134"/>
      <c r="AL726" s="134"/>
      <c r="AN726"/>
    </row>
    <row r="727" spans="2:40" x14ac:dyDescent="0.25">
      <c r="B727" s="137"/>
      <c r="C727" s="138"/>
      <c r="D727" s="139"/>
      <c r="E727" s="139"/>
      <c r="F727" s="138"/>
      <c r="G727" s="138"/>
      <c r="H727" s="138"/>
      <c r="I727" s="138"/>
      <c r="J727" s="138"/>
      <c r="K727" s="138"/>
      <c r="L727" s="138"/>
      <c r="M727" s="138"/>
      <c r="N727" s="138"/>
      <c r="O727" s="139"/>
      <c r="P727" s="138"/>
      <c r="Q727" s="138"/>
      <c r="R727" s="138"/>
      <c r="S727" s="138"/>
      <c r="T727" s="138"/>
      <c r="U727" s="138"/>
      <c r="V727" s="138"/>
      <c r="W727" s="139"/>
      <c r="X727" s="142"/>
      <c r="Y727" s="140"/>
      <c r="Z727" s="138"/>
      <c r="AA727" s="138"/>
      <c r="AB727" s="138"/>
      <c r="AC727" s="138"/>
      <c r="AD727" s="138"/>
      <c r="AE727" s="138"/>
      <c r="AF727" s="138"/>
      <c r="AG727" s="138"/>
      <c r="AH727" s="138"/>
      <c r="AI727" s="138"/>
      <c r="AJ727" s="133"/>
      <c r="AK727" s="134"/>
      <c r="AL727" s="134"/>
      <c r="AN727"/>
    </row>
    <row r="728" spans="2:40" x14ac:dyDescent="0.25">
      <c r="B728" s="137"/>
      <c r="C728" s="138"/>
      <c r="D728" s="139"/>
      <c r="E728" s="139"/>
      <c r="F728" s="138"/>
      <c r="G728" s="138"/>
      <c r="H728" s="138"/>
      <c r="I728" s="138"/>
      <c r="J728" s="138"/>
      <c r="K728" s="138"/>
      <c r="L728" s="138"/>
      <c r="M728" s="138"/>
      <c r="N728" s="138"/>
      <c r="O728" s="139"/>
      <c r="P728" s="138"/>
      <c r="Q728" s="138"/>
      <c r="R728" s="138"/>
      <c r="S728" s="138"/>
      <c r="T728" s="138"/>
      <c r="U728" s="138"/>
      <c r="V728" s="138"/>
      <c r="W728" s="139"/>
      <c r="X728" s="142"/>
      <c r="Y728" s="140"/>
      <c r="Z728" s="138"/>
      <c r="AA728" s="138"/>
      <c r="AB728" s="138"/>
      <c r="AC728" s="138"/>
      <c r="AD728" s="138"/>
      <c r="AE728" s="138"/>
      <c r="AF728" s="138"/>
      <c r="AG728" s="138"/>
      <c r="AH728" s="138"/>
      <c r="AI728" s="138"/>
      <c r="AJ728" s="133"/>
      <c r="AK728" s="134"/>
      <c r="AL728" s="134"/>
      <c r="AN728"/>
    </row>
    <row r="729" spans="2:40" x14ac:dyDescent="0.25">
      <c r="B729" s="137"/>
      <c r="C729" s="138"/>
      <c r="D729" s="139"/>
      <c r="E729" s="139"/>
      <c r="F729" s="138"/>
      <c r="G729" s="138"/>
      <c r="H729" s="138"/>
      <c r="I729" s="138"/>
      <c r="J729" s="138"/>
      <c r="K729" s="138"/>
      <c r="L729" s="138"/>
      <c r="M729" s="138"/>
      <c r="N729" s="138"/>
      <c r="O729" s="139"/>
      <c r="P729" s="138"/>
      <c r="Q729" s="138"/>
      <c r="R729" s="138"/>
      <c r="S729" s="138"/>
      <c r="T729" s="138"/>
      <c r="U729" s="138"/>
      <c r="V729" s="138"/>
      <c r="W729" s="139"/>
      <c r="X729" s="142"/>
      <c r="Y729" s="140"/>
      <c r="Z729" s="138"/>
      <c r="AA729" s="138"/>
      <c r="AB729" s="138"/>
      <c r="AC729" s="138"/>
      <c r="AD729" s="138"/>
      <c r="AE729" s="138"/>
      <c r="AF729" s="138"/>
      <c r="AG729" s="138"/>
      <c r="AH729" s="138"/>
      <c r="AI729" s="138"/>
      <c r="AJ729" s="133"/>
      <c r="AK729" s="134"/>
      <c r="AL729" s="134"/>
      <c r="AN729"/>
    </row>
    <row r="730" spans="2:40" x14ac:dyDescent="0.25">
      <c r="B730" s="137"/>
      <c r="C730" s="138"/>
      <c r="D730" s="139"/>
      <c r="E730" s="139"/>
      <c r="F730" s="138"/>
      <c r="G730" s="138"/>
      <c r="H730" s="138"/>
      <c r="I730" s="138"/>
      <c r="J730" s="138"/>
      <c r="K730" s="138"/>
      <c r="L730" s="138"/>
      <c r="M730" s="138"/>
      <c r="N730" s="138"/>
      <c r="O730" s="139"/>
      <c r="P730" s="138"/>
      <c r="Q730" s="138"/>
      <c r="R730" s="138"/>
      <c r="S730" s="138"/>
      <c r="T730" s="138"/>
      <c r="U730" s="138"/>
      <c r="V730" s="138"/>
      <c r="W730" s="139"/>
      <c r="X730" s="142"/>
      <c r="Y730" s="140"/>
      <c r="Z730" s="138"/>
      <c r="AA730" s="138"/>
      <c r="AB730" s="138"/>
      <c r="AC730" s="138"/>
      <c r="AD730" s="138"/>
      <c r="AE730" s="138"/>
      <c r="AF730" s="138"/>
      <c r="AG730" s="138"/>
      <c r="AH730" s="138"/>
      <c r="AI730" s="138"/>
      <c r="AJ730" s="133"/>
      <c r="AK730" s="134"/>
      <c r="AL730" s="134"/>
      <c r="AN730"/>
    </row>
    <row r="731" spans="2:40" x14ac:dyDescent="0.25">
      <c r="B731" s="137"/>
      <c r="C731" s="138"/>
      <c r="D731" s="139"/>
      <c r="E731" s="139"/>
      <c r="F731" s="138"/>
      <c r="G731" s="138"/>
      <c r="H731" s="138"/>
      <c r="I731" s="138"/>
      <c r="J731" s="138"/>
      <c r="K731" s="138"/>
      <c r="L731" s="138"/>
      <c r="M731" s="138"/>
      <c r="N731" s="138"/>
      <c r="O731" s="139"/>
      <c r="P731" s="138"/>
      <c r="Q731" s="138"/>
      <c r="R731" s="138"/>
      <c r="S731" s="138"/>
      <c r="T731" s="138"/>
      <c r="U731" s="138"/>
      <c r="V731" s="138"/>
      <c r="W731" s="139"/>
      <c r="X731" s="142"/>
      <c r="Y731" s="140"/>
      <c r="Z731" s="138"/>
      <c r="AA731" s="138"/>
      <c r="AB731" s="138"/>
      <c r="AC731" s="138"/>
      <c r="AD731" s="138"/>
      <c r="AE731" s="138"/>
      <c r="AF731" s="138"/>
      <c r="AG731" s="138"/>
      <c r="AH731" s="138"/>
      <c r="AI731" s="138"/>
      <c r="AJ731" s="133"/>
      <c r="AK731" s="134"/>
      <c r="AL731" s="134"/>
      <c r="AN731"/>
    </row>
    <row r="732" spans="2:40" x14ac:dyDescent="0.25">
      <c r="B732" s="137"/>
      <c r="C732" s="138"/>
      <c r="D732" s="139"/>
      <c r="E732" s="139"/>
      <c r="F732" s="138"/>
      <c r="G732" s="138"/>
      <c r="H732" s="138"/>
      <c r="I732" s="138"/>
      <c r="J732" s="138"/>
      <c r="K732" s="138"/>
      <c r="L732" s="138"/>
      <c r="M732" s="138"/>
      <c r="N732" s="138"/>
      <c r="O732" s="139"/>
      <c r="P732" s="138"/>
      <c r="Q732" s="138"/>
      <c r="R732" s="138"/>
      <c r="S732" s="138"/>
      <c r="T732" s="138"/>
      <c r="U732" s="138"/>
      <c r="V732" s="138"/>
      <c r="W732" s="139"/>
      <c r="X732" s="142"/>
      <c r="Y732" s="140"/>
      <c r="Z732" s="138"/>
      <c r="AA732" s="138"/>
      <c r="AB732" s="138"/>
      <c r="AC732" s="138"/>
      <c r="AD732" s="138"/>
      <c r="AE732" s="138"/>
      <c r="AF732" s="138"/>
      <c r="AG732" s="138"/>
      <c r="AH732" s="138"/>
      <c r="AI732" s="138"/>
      <c r="AJ732" s="133"/>
      <c r="AK732" s="134"/>
      <c r="AL732" s="134"/>
      <c r="AN732"/>
    </row>
    <row r="733" spans="2:40" x14ac:dyDescent="0.25">
      <c r="B733" s="137"/>
      <c r="C733" s="138"/>
      <c r="D733" s="139"/>
      <c r="E733" s="139"/>
      <c r="F733" s="138"/>
      <c r="G733" s="138"/>
      <c r="H733" s="138"/>
      <c r="I733" s="138"/>
      <c r="J733" s="138"/>
      <c r="K733" s="138"/>
      <c r="L733" s="138"/>
      <c r="M733" s="138"/>
      <c r="N733" s="138"/>
      <c r="O733" s="139"/>
      <c r="P733" s="138"/>
      <c r="Q733" s="138"/>
      <c r="R733" s="138"/>
      <c r="S733" s="138"/>
      <c r="T733" s="138"/>
      <c r="U733" s="138"/>
      <c r="V733" s="138"/>
      <c r="W733" s="139"/>
      <c r="X733" s="142"/>
      <c r="Y733" s="140"/>
      <c r="Z733" s="138"/>
      <c r="AA733" s="138"/>
      <c r="AB733" s="138"/>
      <c r="AC733" s="138"/>
      <c r="AD733" s="138"/>
      <c r="AE733" s="138"/>
      <c r="AF733" s="138"/>
      <c r="AG733" s="138"/>
      <c r="AH733" s="138"/>
      <c r="AI733" s="138"/>
      <c r="AJ733" s="133"/>
      <c r="AK733" s="134"/>
      <c r="AL733" s="134"/>
      <c r="AN733"/>
    </row>
    <row r="734" spans="2:40" x14ac:dyDescent="0.25">
      <c r="B734" s="137"/>
      <c r="C734" s="138"/>
      <c r="D734" s="139"/>
      <c r="E734" s="139"/>
      <c r="F734" s="138"/>
      <c r="G734" s="138"/>
      <c r="H734" s="138"/>
      <c r="I734" s="138"/>
      <c r="J734" s="138"/>
      <c r="K734" s="138"/>
      <c r="L734" s="138"/>
      <c r="M734" s="138"/>
      <c r="N734" s="138"/>
      <c r="O734" s="139"/>
      <c r="P734" s="138"/>
      <c r="Q734" s="138"/>
      <c r="R734" s="138"/>
      <c r="S734" s="138"/>
      <c r="T734" s="138"/>
      <c r="U734" s="138"/>
      <c r="V734" s="138"/>
      <c r="W734" s="139"/>
      <c r="X734" s="142"/>
      <c r="Y734" s="140"/>
      <c r="Z734" s="138"/>
      <c r="AA734" s="138"/>
      <c r="AB734" s="138"/>
      <c r="AC734" s="138"/>
      <c r="AD734" s="138"/>
      <c r="AE734" s="138"/>
      <c r="AF734" s="138"/>
      <c r="AG734" s="138"/>
      <c r="AH734" s="138"/>
      <c r="AI734" s="138"/>
      <c r="AJ734" s="133"/>
      <c r="AK734" s="134"/>
      <c r="AL734" s="134"/>
      <c r="AN734"/>
    </row>
    <row r="735" spans="2:40" x14ac:dyDescent="0.25">
      <c r="B735" s="137"/>
      <c r="C735" s="138"/>
      <c r="D735" s="139"/>
      <c r="E735" s="139"/>
      <c r="F735" s="138"/>
      <c r="G735" s="138"/>
      <c r="H735" s="138"/>
      <c r="I735" s="138"/>
      <c r="J735" s="138"/>
      <c r="K735" s="138"/>
      <c r="L735" s="138"/>
      <c r="M735" s="138"/>
      <c r="N735" s="138"/>
      <c r="O735" s="139"/>
      <c r="P735" s="138"/>
      <c r="Q735" s="138"/>
      <c r="R735" s="138"/>
      <c r="S735" s="138"/>
      <c r="T735" s="138"/>
      <c r="U735" s="138"/>
      <c r="V735" s="138"/>
      <c r="W735" s="139"/>
      <c r="X735" s="142"/>
      <c r="Y735" s="140"/>
      <c r="Z735" s="138"/>
      <c r="AA735" s="138"/>
      <c r="AB735" s="138"/>
      <c r="AC735" s="138"/>
      <c r="AD735" s="138"/>
      <c r="AE735" s="138"/>
      <c r="AF735" s="138"/>
      <c r="AG735" s="138"/>
      <c r="AH735" s="138"/>
      <c r="AI735" s="138"/>
      <c r="AJ735" s="133"/>
      <c r="AK735" s="134"/>
      <c r="AL735" s="134"/>
      <c r="AN735"/>
    </row>
    <row r="736" spans="2:40" x14ac:dyDescent="0.25">
      <c r="B736" s="137"/>
      <c r="C736" s="138"/>
      <c r="D736" s="139"/>
      <c r="E736" s="139"/>
      <c r="F736" s="138"/>
      <c r="G736" s="138"/>
      <c r="H736" s="138"/>
      <c r="I736" s="138"/>
      <c r="J736" s="138"/>
      <c r="K736" s="138"/>
      <c r="L736" s="138"/>
      <c r="M736" s="138"/>
      <c r="N736" s="138"/>
      <c r="O736" s="139"/>
      <c r="P736" s="138"/>
      <c r="Q736" s="138"/>
      <c r="R736" s="138"/>
      <c r="S736" s="138"/>
      <c r="T736" s="138"/>
      <c r="U736" s="138"/>
      <c r="V736" s="138"/>
      <c r="W736" s="139"/>
      <c r="X736" s="142"/>
      <c r="Y736" s="140"/>
      <c r="Z736" s="138"/>
      <c r="AA736" s="138"/>
      <c r="AB736" s="138"/>
      <c r="AC736" s="138"/>
      <c r="AD736" s="138"/>
      <c r="AE736" s="138"/>
      <c r="AF736" s="138"/>
      <c r="AG736" s="138"/>
      <c r="AH736" s="138"/>
      <c r="AI736" s="138"/>
      <c r="AJ736" s="133"/>
      <c r="AK736" s="134"/>
      <c r="AL736" s="134"/>
      <c r="AN736"/>
    </row>
    <row r="737" spans="2:40" x14ac:dyDescent="0.25">
      <c r="B737" s="137"/>
      <c r="C737" s="138"/>
      <c r="D737" s="139"/>
      <c r="E737" s="139"/>
      <c r="F737" s="138"/>
      <c r="G737" s="138"/>
      <c r="H737" s="138"/>
      <c r="I737" s="138"/>
      <c r="J737" s="138"/>
      <c r="K737" s="138"/>
      <c r="L737" s="138"/>
      <c r="M737" s="138"/>
      <c r="N737" s="138"/>
      <c r="O737" s="139"/>
      <c r="P737" s="138"/>
      <c r="Q737" s="138"/>
      <c r="R737" s="138"/>
      <c r="S737" s="138"/>
      <c r="T737" s="138"/>
      <c r="U737" s="138"/>
      <c r="V737" s="138"/>
      <c r="W737" s="139"/>
      <c r="X737" s="142"/>
      <c r="Y737" s="140"/>
      <c r="Z737" s="138"/>
      <c r="AA737" s="138"/>
      <c r="AB737" s="138"/>
      <c r="AC737" s="138"/>
      <c r="AD737" s="138"/>
      <c r="AE737" s="138"/>
      <c r="AF737" s="138"/>
      <c r="AG737" s="138"/>
      <c r="AH737" s="138"/>
      <c r="AI737" s="138"/>
      <c r="AJ737" s="133"/>
      <c r="AK737" s="134"/>
      <c r="AL737" s="134"/>
      <c r="AN737"/>
    </row>
    <row r="738" spans="2:40" x14ac:dyDescent="0.25">
      <c r="B738" s="137"/>
      <c r="C738" s="138"/>
      <c r="D738" s="139"/>
      <c r="E738" s="139"/>
      <c r="F738" s="138"/>
      <c r="G738" s="138"/>
      <c r="H738" s="138"/>
      <c r="I738" s="138"/>
      <c r="J738" s="138"/>
      <c r="K738" s="138"/>
      <c r="L738" s="138"/>
      <c r="M738" s="138"/>
      <c r="N738" s="138"/>
      <c r="O738" s="139"/>
      <c r="P738" s="138"/>
      <c r="Q738" s="138"/>
      <c r="R738" s="138"/>
      <c r="S738" s="138"/>
      <c r="T738" s="138"/>
      <c r="U738" s="138"/>
      <c r="V738" s="138"/>
      <c r="W738" s="139"/>
      <c r="X738" s="142"/>
      <c r="Y738" s="140"/>
      <c r="Z738" s="138"/>
      <c r="AA738" s="138"/>
      <c r="AB738" s="138"/>
      <c r="AC738" s="138"/>
      <c r="AD738" s="138"/>
      <c r="AE738" s="138"/>
      <c r="AF738" s="138"/>
      <c r="AG738" s="138"/>
      <c r="AH738" s="138"/>
      <c r="AI738" s="138"/>
      <c r="AJ738" s="133"/>
      <c r="AK738" s="134"/>
      <c r="AL738" s="134"/>
      <c r="AN738"/>
    </row>
    <row r="739" spans="2:40" x14ac:dyDescent="0.25">
      <c r="B739" s="137"/>
      <c r="C739" s="138"/>
      <c r="D739" s="139"/>
      <c r="E739" s="139"/>
      <c r="F739" s="138"/>
      <c r="G739" s="138"/>
      <c r="H739" s="138"/>
      <c r="I739" s="138"/>
      <c r="J739" s="138"/>
      <c r="K739" s="138"/>
      <c r="L739" s="138"/>
      <c r="M739" s="138"/>
      <c r="N739" s="138"/>
      <c r="O739" s="139"/>
      <c r="P739" s="138"/>
      <c r="Q739" s="138"/>
      <c r="R739" s="138"/>
      <c r="S739" s="138"/>
      <c r="T739" s="138"/>
      <c r="U739" s="138"/>
      <c r="V739" s="138"/>
      <c r="W739" s="139"/>
      <c r="X739" s="142"/>
      <c r="Y739" s="140"/>
      <c r="Z739" s="138"/>
      <c r="AA739" s="138"/>
      <c r="AB739" s="138"/>
      <c r="AC739" s="138"/>
      <c r="AD739" s="138"/>
      <c r="AE739" s="138"/>
      <c r="AF739" s="138"/>
      <c r="AG739" s="138"/>
      <c r="AH739" s="138"/>
      <c r="AI739" s="138"/>
      <c r="AJ739" s="133"/>
      <c r="AK739" s="134"/>
      <c r="AL739" s="134"/>
      <c r="AN739"/>
    </row>
    <row r="740" spans="2:40" x14ac:dyDescent="0.25">
      <c r="B740" s="137"/>
      <c r="C740" s="138"/>
      <c r="D740" s="139"/>
      <c r="E740" s="139"/>
      <c r="F740" s="138"/>
      <c r="G740" s="138"/>
      <c r="H740" s="138"/>
      <c r="I740" s="138"/>
      <c r="J740" s="138"/>
      <c r="K740" s="138"/>
      <c r="L740" s="138"/>
      <c r="M740" s="138"/>
      <c r="N740" s="138"/>
      <c r="O740" s="139"/>
      <c r="P740" s="138"/>
      <c r="Q740" s="138"/>
      <c r="R740" s="138"/>
      <c r="S740" s="138"/>
      <c r="T740" s="138"/>
      <c r="U740" s="138"/>
      <c r="V740" s="138"/>
      <c r="W740" s="139"/>
      <c r="X740" s="142"/>
      <c r="Y740" s="140"/>
      <c r="Z740" s="138"/>
      <c r="AA740" s="138"/>
      <c r="AB740" s="138"/>
      <c r="AC740" s="138"/>
      <c r="AD740" s="138"/>
      <c r="AE740" s="138"/>
      <c r="AF740" s="138"/>
      <c r="AG740" s="138"/>
      <c r="AH740" s="138"/>
      <c r="AI740" s="138"/>
      <c r="AJ740" s="133"/>
      <c r="AK740" s="134"/>
      <c r="AL740" s="134"/>
      <c r="AN740"/>
    </row>
    <row r="741" spans="2:40" x14ac:dyDescent="0.25">
      <c r="B741" s="137"/>
      <c r="C741" s="138"/>
      <c r="D741" s="139"/>
      <c r="E741" s="139"/>
      <c r="F741" s="138"/>
      <c r="G741" s="138"/>
      <c r="H741" s="138"/>
      <c r="I741" s="138"/>
      <c r="J741" s="138"/>
      <c r="K741" s="138"/>
      <c r="L741" s="138"/>
      <c r="M741" s="138"/>
      <c r="N741" s="138"/>
      <c r="O741" s="139"/>
      <c r="P741" s="138"/>
      <c r="Q741" s="138"/>
      <c r="R741" s="138"/>
      <c r="S741" s="138"/>
      <c r="T741" s="138"/>
      <c r="U741" s="138"/>
      <c r="V741" s="138"/>
      <c r="W741" s="139"/>
      <c r="X741" s="142"/>
      <c r="Y741" s="140"/>
      <c r="Z741" s="138"/>
      <c r="AA741" s="138"/>
      <c r="AB741" s="138"/>
      <c r="AC741" s="138"/>
      <c r="AD741" s="138"/>
      <c r="AE741" s="138"/>
      <c r="AF741" s="138"/>
      <c r="AG741" s="138"/>
      <c r="AH741" s="138"/>
      <c r="AI741" s="138"/>
      <c r="AJ741" s="133"/>
      <c r="AK741" s="134"/>
      <c r="AL741" s="134"/>
      <c r="AN741"/>
    </row>
    <row r="742" spans="2:40" x14ac:dyDescent="0.25">
      <c r="B742" s="137"/>
      <c r="C742" s="138"/>
      <c r="D742" s="139"/>
      <c r="E742" s="139"/>
      <c r="F742" s="138"/>
      <c r="G742" s="138"/>
      <c r="H742" s="138"/>
      <c r="I742" s="138"/>
      <c r="J742" s="138"/>
      <c r="K742" s="138"/>
      <c r="L742" s="138"/>
      <c r="M742" s="138"/>
      <c r="N742" s="138"/>
      <c r="O742" s="139"/>
      <c r="P742" s="138"/>
      <c r="Q742" s="138"/>
      <c r="R742" s="138"/>
      <c r="S742" s="138"/>
      <c r="T742" s="138"/>
      <c r="U742" s="138"/>
      <c r="V742" s="138"/>
      <c r="W742" s="139"/>
      <c r="X742" s="142"/>
      <c r="Y742" s="140"/>
      <c r="Z742" s="138"/>
      <c r="AA742" s="138"/>
      <c r="AB742" s="138"/>
      <c r="AC742" s="138"/>
      <c r="AD742" s="138"/>
      <c r="AE742" s="138"/>
      <c r="AF742" s="138"/>
      <c r="AG742" s="138"/>
      <c r="AH742" s="138"/>
      <c r="AI742" s="138"/>
      <c r="AJ742" s="133"/>
      <c r="AK742" s="134"/>
      <c r="AL742" s="134"/>
      <c r="AN742"/>
    </row>
    <row r="743" spans="2:40" x14ac:dyDescent="0.25">
      <c r="B743" s="137"/>
      <c r="C743" s="138"/>
      <c r="D743" s="139"/>
      <c r="E743" s="139"/>
      <c r="F743" s="138"/>
      <c r="G743" s="138"/>
      <c r="H743" s="138"/>
      <c r="I743" s="138"/>
      <c r="J743" s="138"/>
      <c r="K743" s="138"/>
      <c r="L743" s="138"/>
      <c r="M743" s="138"/>
      <c r="N743" s="138"/>
      <c r="O743" s="139"/>
      <c r="P743" s="138"/>
      <c r="Q743" s="138"/>
      <c r="R743" s="138"/>
      <c r="S743" s="138"/>
      <c r="T743" s="138"/>
      <c r="U743" s="138"/>
      <c r="V743" s="138"/>
      <c r="W743" s="139"/>
      <c r="X743" s="142"/>
      <c r="Y743" s="140"/>
      <c r="Z743" s="138"/>
      <c r="AA743" s="138"/>
      <c r="AB743" s="138"/>
      <c r="AC743" s="138"/>
      <c r="AD743" s="138"/>
      <c r="AE743" s="138"/>
      <c r="AF743" s="138"/>
      <c r="AG743" s="138"/>
      <c r="AH743" s="138"/>
      <c r="AI743" s="138"/>
      <c r="AJ743" s="133"/>
      <c r="AK743" s="134"/>
      <c r="AL743" s="134"/>
      <c r="AN743"/>
    </row>
    <row r="744" spans="2:40" x14ac:dyDescent="0.25">
      <c r="B744" s="137"/>
      <c r="C744" s="138"/>
      <c r="D744" s="139"/>
      <c r="E744" s="139"/>
      <c r="F744" s="138"/>
      <c r="G744" s="138"/>
      <c r="H744" s="138"/>
      <c r="I744" s="138"/>
      <c r="J744" s="138"/>
      <c r="K744" s="138"/>
      <c r="L744" s="138"/>
      <c r="M744" s="138"/>
      <c r="N744" s="138"/>
      <c r="O744" s="139"/>
      <c r="P744" s="138"/>
      <c r="Q744" s="138"/>
      <c r="R744" s="138"/>
      <c r="S744" s="138"/>
      <c r="T744" s="138"/>
      <c r="U744" s="138"/>
      <c r="V744" s="138"/>
      <c r="W744" s="139"/>
      <c r="X744" s="142"/>
      <c r="Y744" s="140"/>
      <c r="Z744" s="138"/>
      <c r="AA744" s="138"/>
      <c r="AB744" s="138"/>
      <c r="AC744" s="138"/>
      <c r="AD744" s="138"/>
      <c r="AE744" s="138"/>
      <c r="AF744" s="138"/>
      <c r="AG744" s="138"/>
      <c r="AH744" s="138"/>
      <c r="AI744" s="138"/>
      <c r="AJ744" s="133"/>
      <c r="AK744" s="134"/>
      <c r="AL744" s="134"/>
      <c r="AN744"/>
    </row>
    <row r="745" spans="2:40" x14ac:dyDescent="0.25">
      <c r="B745" s="137"/>
      <c r="C745" s="138"/>
      <c r="D745" s="139"/>
      <c r="E745" s="139"/>
      <c r="F745" s="138"/>
      <c r="G745" s="138"/>
      <c r="H745" s="138"/>
      <c r="I745" s="138"/>
      <c r="J745" s="138"/>
      <c r="K745" s="138"/>
      <c r="L745" s="138"/>
      <c r="M745" s="138"/>
      <c r="N745" s="138"/>
      <c r="O745" s="139"/>
      <c r="P745" s="138"/>
      <c r="Q745" s="138"/>
      <c r="R745" s="138"/>
      <c r="S745" s="138"/>
      <c r="T745" s="138"/>
      <c r="U745" s="138"/>
      <c r="V745" s="138"/>
      <c r="W745" s="139"/>
      <c r="X745" s="142"/>
      <c r="Y745" s="140"/>
      <c r="Z745" s="138"/>
      <c r="AA745" s="138"/>
      <c r="AB745" s="138"/>
      <c r="AC745" s="138"/>
      <c r="AD745" s="138"/>
      <c r="AE745" s="138"/>
      <c r="AF745" s="138"/>
      <c r="AG745" s="138"/>
      <c r="AH745" s="138"/>
      <c r="AI745" s="138"/>
      <c r="AJ745" s="133"/>
      <c r="AK745" s="134"/>
      <c r="AL745" s="134"/>
      <c r="AN745"/>
    </row>
    <row r="746" spans="2:40" x14ac:dyDescent="0.25">
      <c r="B746" s="137"/>
      <c r="C746" s="138"/>
      <c r="D746" s="139"/>
      <c r="E746" s="139"/>
      <c r="F746" s="138"/>
      <c r="G746" s="138"/>
      <c r="H746" s="138"/>
      <c r="I746" s="138"/>
      <c r="J746" s="138"/>
      <c r="K746" s="138"/>
      <c r="L746" s="138"/>
      <c r="M746" s="138"/>
      <c r="N746" s="138"/>
      <c r="O746" s="139"/>
      <c r="P746" s="138"/>
      <c r="Q746" s="138"/>
      <c r="R746" s="138"/>
      <c r="S746" s="138"/>
      <c r="T746" s="138"/>
      <c r="U746" s="138"/>
      <c r="V746" s="138"/>
      <c r="W746" s="139"/>
      <c r="X746" s="142"/>
      <c r="Y746" s="140"/>
      <c r="Z746" s="138"/>
      <c r="AA746" s="138"/>
      <c r="AB746" s="138"/>
      <c r="AC746" s="138"/>
      <c r="AD746" s="138"/>
      <c r="AE746" s="138"/>
      <c r="AF746" s="138"/>
      <c r="AG746" s="138"/>
      <c r="AH746" s="138"/>
      <c r="AI746" s="138"/>
      <c r="AJ746" s="133"/>
      <c r="AK746" s="134"/>
      <c r="AL746" s="134"/>
      <c r="AN746"/>
    </row>
    <row r="747" spans="2:40" x14ac:dyDescent="0.25">
      <c r="B747" s="137"/>
      <c r="C747" s="138"/>
      <c r="D747" s="139"/>
      <c r="E747" s="139"/>
      <c r="F747" s="138"/>
      <c r="G747" s="138"/>
      <c r="H747" s="138"/>
      <c r="I747" s="138"/>
      <c r="J747" s="138"/>
      <c r="K747" s="138"/>
      <c r="L747" s="138"/>
      <c r="M747" s="138"/>
      <c r="N747" s="138"/>
      <c r="O747" s="139"/>
      <c r="P747" s="138"/>
      <c r="Q747" s="138"/>
      <c r="R747" s="138"/>
      <c r="S747" s="138"/>
      <c r="T747" s="138"/>
      <c r="U747" s="138"/>
      <c r="V747" s="138"/>
      <c r="W747" s="139"/>
      <c r="X747" s="142"/>
      <c r="Y747" s="140"/>
      <c r="Z747" s="138"/>
      <c r="AA747" s="138"/>
      <c r="AB747" s="138"/>
      <c r="AC747" s="138"/>
      <c r="AD747" s="138"/>
      <c r="AE747" s="138"/>
      <c r="AF747" s="138"/>
      <c r="AG747" s="138"/>
      <c r="AH747" s="138"/>
      <c r="AI747" s="138"/>
      <c r="AJ747" s="133"/>
      <c r="AK747" s="134"/>
      <c r="AL747" s="134"/>
      <c r="AN747"/>
    </row>
    <row r="748" spans="2:40" x14ac:dyDescent="0.25">
      <c r="B748" s="137"/>
      <c r="C748" s="138"/>
      <c r="D748" s="139"/>
      <c r="E748" s="139"/>
      <c r="F748" s="138"/>
      <c r="G748" s="138"/>
      <c r="H748" s="138"/>
      <c r="I748" s="138"/>
      <c r="J748" s="138"/>
      <c r="K748" s="138"/>
      <c r="L748" s="138"/>
      <c r="M748" s="138"/>
      <c r="N748" s="138"/>
      <c r="O748" s="139"/>
      <c r="P748" s="138"/>
      <c r="Q748" s="138"/>
      <c r="R748" s="138"/>
      <c r="S748" s="138"/>
      <c r="T748" s="138"/>
      <c r="U748" s="138"/>
      <c r="V748" s="138"/>
      <c r="W748" s="139"/>
      <c r="X748" s="142"/>
      <c r="Y748" s="140"/>
      <c r="Z748" s="138"/>
      <c r="AA748" s="138"/>
      <c r="AB748" s="138"/>
      <c r="AC748" s="138"/>
      <c r="AD748" s="138"/>
      <c r="AE748" s="138"/>
      <c r="AF748" s="138"/>
      <c r="AG748" s="138"/>
      <c r="AH748" s="138"/>
      <c r="AI748" s="138"/>
      <c r="AJ748" s="133"/>
      <c r="AK748" s="134"/>
      <c r="AL748" s="134"/>
      <c r="AN748"/>
    </row>
    <row r="749" spans="2:40" x14ac:dyDescent="0.25">
      <c r="B749" s="137"/>
      <c r="C749" s="138"/>
      <c r="D749" s="139"/>
      <c r="E749" s="139"/>
      <c r="F749" s="138"/>
      <c r="G749" s="138"/>
      <c r="H749" s="138"/>
      <c r="I749" s="138"/>
      <c r="J749" s="138"/>
      <c r="K749" s="138"/>
      <c r="L749" s="138"/>
      <c r="M749" s="138"/>
      <c r="N749" s="138"/>
      <c r="O749" s="139"/>
      <c r="P749" s="138"/>
      <c r="Q749" s="138"/>
      <c r="R749" s="138"/>
      <c r="S749" s="138"/>
      <c r="T749" s="138"/>
      <c r="U749" s="138"/>
      <c r="V749" s="138"/>
      <c r="W749" s="139"/>
      <c r="X749" s="142"/>
      <c r="Y749" s="140"/>
      <c r="Z749" s="138"/>
      <c r="AA749" s="138"/>
      <c r="AB749" s="138"/>
      <c r="AC749" s="138"/>
      <c r="AD749" s="138"/>
      <c r="AE749" s="138"/>
      <c r="AF749" s="138"/>
      <c r="AG749" s="138"/>
      <c r="AH749" s="138"/>
      <c r="AI749" s="138"/>
      <c r="AJ749" s="133"/>
      <c r="AK749" s="134"/>
      <c r="AL749" s="134"/>
      <c r="AN749"/>
    </row>
    <row r="750" spans="2:40" x14ac:dyDescent="0.25">
      <c r="B750" s="137"/>
      <c r="C750" s="138"/>
      <c r="D750" s="139"/>
      <c r="E750" s="139"/>
      <c r="F750" s="138"/>
      <c r="G750" s="138"/>
      <c r="H750" s="138"/>
      <c r="I750" s="138"/>
      <c r="J750" s="138"/>
      <c r="K750" s="138"/>
      <c r="L750" s="138"/>
      <c r="M750" s="138"/>
      <c r="N750" s="138"/>
      <c r="O750" s="139"/>
      <c r="P750" s="138"/>
      <c r="Q750" s="138"/>
      <c r="R750" s="138"/>
      <c r="S750" s="138"/>
      <c r="T750" s="138"/>
      <c r="U750" s="138"/>
      <c r="V750" s="138"/>
      <c r="W750" s="139"/>
      <c r="X750" s="142"/>
      <c r="Y750" s="140"/>
      <c r="Z750" s="138"/>
      <c r="AA750" s="138"/>
      <c r="AB750" s="138"/>
      <c r="AC750" s="138"/>
      <c r="AD750" s="138"/>
      <c r="AE750" s="138"/>
      <c r="AF750" s="138"/>
      <c r="AG750" s="138"/>
      <c r="AH750" s="138"/>
      <c r="AI750" s="138"/>
      <c r="AJ750" s="133"/>
      <c r="AK750" s="134"/>
      <c r="AL750" s="134"/>
      <c r="AN750"/>
    </row>
  </sheetData>
  <sortState ref="B2:AD1163">
    <sortCondition ref="B2:B1163"/>
  </sortState>
  <pageMargins left="0.7" right="0.7" top="0.75" bottom="0.75" header="0.3" footer="0.3"/>
  <ignoredErrors>
    <ignoredError sqref="BE9:BF17 AY9:AZ17 BB9:BC17 BT18" 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H1269"/>
  <sheetViews>
    <sheetView workbookViewId="0"/>
  </sheetViews>
  <sheetFormatPr defaultColWidth="11.42578125" defaultRowHeight="15" x14ac:dyDescent="0.25"/>
  <cols>
    <col min="1" max="1" width="8" bestFit="1" customWidth="1"/>
    <col min="2" max="2" width="22" bestFit="1" customWidth="1"/>
    <col min="3" max="3" width="22" customWidth="1"/>
    <col min="4" max="5" width="21.28515625" bestFit="1" customWidth="1"/>
    <col min="6" max="6" width="8.85546875" bestFit="1" customWidth="1"/>
    <col min="7" max="7" width="20.5703125" bestFit="1" customWidth="1"/>
    <col min="8" max="8" width="14.28515625" bestFit="1" customWidth="1"/>
  </cols>
  <sheetData>
    <row r="1" spans="1:8" x14ac:dyDescent="0.25">
      <c r="A1" s="19" t="s">
        <v>698</v>
      </c>
      <c r="B1" s="19" t="s">
        <v>699</v>
      </c>
      <c r="C1" s="19" t="s">
        <v>931</v>
      </c>
      <c r="D1" s="19" t="s">
        <v>700</v>
      </c>
      <c r="E1" s="19" t="s">
        <v>701</v>
      </c>
      <c r="F1" s="19" t="s">
        <v>702</v>
      </c>
      <c r="G1" s="19" t="s">
        <v>113</v>
      </c>
      <c r="H1" s="19" t="s">
        <v>114</v>
      </c>
    </row>
    <row r="2" spans="1:8" x14ac:dyDescent="0.25">
      <c r="A2">
        <v>1924108</v>
      </c>
      <c r="B2" s="20">
        <v>42006</v>
      </c>
      <c r="C2" s="22">
        <v>0.52151620370370366</v>
      </c>
      <c r="D2" s="21" t="s">
        <v>619</v>
      </c>
      <c r="E2" s="21" t="s">
        <v>620</v>
      </c>
      <c r="F2" t="s">
        <v>112</v>
      </c>
      <c r="G2" t="s">
        <v>115</v>
      </c>
      <c r="H2" t="s">
        <v>115</v>
      </c>
    </row>
    <row r="3" spans="1:8" x14ac:dyDescent="0.25">
      <c r="A3">
        <v>1924124</v>
      </c>
      <c r="B3" s="20">
        <v>42006</v>
      </c>
      <c r="C3" s="22">
        <v>0.52332175925925928</v>
      </c>
      <c r="D3" s="21" t="s">
        <v>621</v>
      </c>
      <c r="E3" s="21" t="s">
        <v>622</v>
      </c>
      <c r="F3" t="s">
        <v>112</v>
      </c>
      <c r="G3" t="s">
        <v>115</v>
      </c>
      <c r="H3" t="s">
        <v>115</v>
      </c>
    </row>
    <row r="4" spans="1:8" x14ac:dyDescent="0.25">
      <c r="A4">
        <v>1924165</v>
      </c>
      <c r="B4" s="20">
        <v>42006</v>
      </c>
      <c r="C4" s="22">
        <v>0.53033564814814815</v>
      </c>
      <c r="D4" s="21" t="s">
        <v>623</v>
      </c>
      <c r="E4" s="21" t="s">
        <v>624</v>
      </c>
      <c r="F4" t="s">
        <v>112</v>
      </c>
      <c r="G4" t="s">
        <v>115</v>
      </c>
      <c r="H4" t="s">
        <v>115</v>
      </c>
    </row>
    <row r="5" spans="1:8" x14ac:dyDescent="0.25">
      <c r="A5">
        <v>1924187</v>
      </c>
      <c r="B5" s="20">
        <v>42006</v>
      </c>
      <c r="C5" s="22">
        <v>0.53468749999999998</v>
      </c>
      <c r="D5" s="21" t="s">
        <v>238</v>
      </c>
      <c r="E5" s="21" t="s">
        <v>625</v>
      </c>
      <c r="F5" t="s">
        <v>112</v>
      </c>
      <c r="G5" t="s">
        <v>115</v>
      </c>
      <c r="H5" t="s">
        <v>115</v>
      </c>
    </row>
    <row r="6" spans="1:8" x14ac:dyDescent="0.25">
      <c r="A6">
        <v>1924197</v>
      </c>
      <c r="B6" s="20">
        <v>42006</v>
      </c>
      <c r="C6" s="22">
        <v>0.53629629629629627</v>
      </c>
      <c r="D6" s="21" t="s">
        <v>626</v>
      </c>
      <c r="E6" s="21" t="s">
        <v>627</v>
      </c>
      <c r="F6" t="s">
        <v>112</v>
      </c>
      <c r="G6" t="s">
        <v>116</v>
      </c>
      <c r="H6" t="s">
        <v>79</v>
      </c>
    </row>
    <row r="7" spans="1:8" x14ac:dyDescent="0.25">
      <c r="A7">
        <v>1924249</v>
      </c>
      <c r="B7" s="20">
        <v>42006</v>
      </c>
      <c r="C7" s="22">
        <v>0.5464930555555555</v>
      </c>
      <c r="D7" s="21" t="s">
        <v>628</v>
      </c>
      <c r="E7" s="21" t="s">
        <v>629</v>
      </c>
      <c r="F7" t="s">
        <v>112</v>
      </c>
      <c r="G7" t="s">
        <v>115</v>
      </c>
      <c r="H7" t="s">
        <v>115</v>
      </c>
    </row>
    <row r="8" spans="1:8" x14ac:dyDescent="0.25">
      <c r="A8">
        <v>1924264</v>
      </c>
      <c r="B8" s="20">
        <v>42006</v>
      </c>
      <c r="C8" s="22">
        <v>0.55030092592592594</v>
      </c>
      <c r="D8" s="21" t="s">
        <v>630</v>
      </c>
      <c r="E8" s="21" t="s">
        <v>631</v>
      </c>
      <c r="F8" t="s">
        <v>112</v>
      </c>
      <c r="G8" t="s">
        <v>115</v>
      </c>
      <c r="H8" t="s">
        <v>115</v>
      </c>
    </row>
    <row r="9" spans="1:8" x14ac:dyDescent="0.25">
      <c r="A9">
        <v>1924277</v>
      </c>
      <c r="B9" s="20">
        <v>42006</v>
      </c>
      <c r="C9" s="22">
        <v>0.55281250000000004</v>
      </c>
      <c r="D9" s="21" t="s">
        <v>154</v>
      </c>
      <c r="E9" s="21" t="s">
        <v>632</v>
      </c>
      <c r="F9" t="s">
        <v>112</v>
      </c>
      <c r="G9" t="s">
        <v>115</v>
      </c>
      <c r="H9" t="s">
        <v>115</v>
      </c>
    </row>
    <row r="10" spans="1:8" x14ac:dyDescent="0.25">
      <c r="A10">
        <v>1924484</v>
      </c>
      <c r="B10" s="20">
        <v>42006</v>
      </c>
      <c r="C10" s="22">
        <v>0.59379629629629627</v>
      </c>
      <c r="D10" s="21" t="s">
        <v>633</v>
      </c>
      <c r="E10" s="21" t="s">
        <v>634</v>
      </c>
      <c r="F10" t="s">
        <v>100</v>
      </c>
      <c r="G10" t="s">
        <v>115</v>
      </c>
      <c r="H10" t="s">
        <v>115</v>
      </c>
    </row>
    <row r="11" spans="1:8" x14ac:dyDescent="0.25">
      <c r="A11">
        <v>1924501</v>
      </c>
      <c r="B11" s="20">
        <v>42006</v>
      </c>
      <c r="C11" s="22">
        <v>0.59893518518518518</v>
      </c>
      <c r="D11" s="21" t="s">
        <v>635</v>
      </c>
      <c r="E11" s="21" t="s">
        <v>636</v>
      </c>
      <c r="F11" t="s">
        <v>100</v>
      </c>
      <c r="G11" t="s">
        <v>116</v>
      </c>
      <c r="H11" t="s">
        <v>79</v>
      </c>
    </row>
    <row r="12" spans="1:8" x14ac:dyDescent="0.25">
      <c r="A12">
        <v>1924525</v>
      </c>
      <c r="B12" s="20">
        <v>42006</v>
      </c>
      <c r="C12" s="22">
        <v>0.60393518518518519</v>
      </c>
      <c r="D12" s="21" t="s">
        <v>637</v>
      </c>
      <c r="E12" s="21" t="s">
        <v>638</v>
      </c>
      <c r="F12" t="s">
        <v>100</v>
      </c>
      <c r="G12" t="s">
        <v>115</v>
      </c>
      <c r="H12" t="s">
        <v>115</v>
      </c>
    </row>
    <row r="13" spans="1:8" x14ac:dyDescent="0.25">
      <c r="A13">
        <v>1924535</v>
      </c>
      <c r="B13" s="20">
        <v>42006</v>
      </c>
      <c r="C13" s="22">
        <v>0.60521990740740739</v>
      </c>
      <c r="D13" s="21" t="s">
        <v>639</v>
      </c>
      <c r="E13" s="21" t="s">
        <v>640</v>
      </c>
      <c r="F13" t="s">
        <v>100</v>
      </c>
      <c r="G13" t="s">
        <v>116</v>
      </c>
      <c r="H13" t="s">
        <v>79</v>
      </c>
    </row>
    <row r="14" spans="1:8" x14ac:dyDescent="0.25">
      <c r="A14">
        <v>1924571</v>
      </c>
      <c r="B14" s="20">
        <v>42006</v>
      </c>
      <c r="C14" s="22">
        <v>0.61093750000000002</v>
      </c>
      <c r="D14" s="21" t="s">
        <v>641</v>
      </c>
      <c r="E14" s="21" t="s">
        <v>642</v>
      </c>
      <c r="F14" t="s">
        <v>100</v>
      </c>
      <c r="G14" t="s">
        <v>115</v>
      </c>
      <c r="H14" t="s">
        <v>115</v>
      </c>
    </row>
    <row r="15" spans="1:8" x14ac:dyDescent="0.25">
      <c r="A15">
        <v>1924577</v>
      </c>
      <c r="B15" s="20">
        <v>42006</v>
      </c>
      <c r="C15" s="22">
        <v>0.61246527777777782</v>
      </c>
      <c r="D15" s="21" t="s">
        <v>643</v>
      </c>
      <c r="E15" s="21" t="s">
        <v>644</v>
      </c>
      <c r="F15" t="s">
        <v>100</v>
      </c>
      <c r="G15" t="s">
        <v>117</v>
      </c>
      <c r="H15" t="s">
        <v>80</v>
      </c>
    </row>
    <row r="16" spans="1:8" x14ac:dyDescent="0.25">
      <c r="A16">
        <v>1924649</v>
      </c>
      <c r="B16" s="20">
        <v>42006</v>
      </c>
      <c r="C16" s="22">
        <v>0.62526620370370367</v>
      </c>
      <c r="D16" s="21" t="s">
        <v>645</v>
      </c>
      <c r="E16" s="21" t="s">
        <v>646</v>
      </c>
      <c r="F16" t="s">
        <v>100</v>
      </c>
      <c r="G16" t="s">
        <v>115</v>
      </c>
      <c r="H16" t="s">
        <v>115</v>
      </c>
    </row>
    <row r="17" spans="1:8" x14ac:dyDescent="0.25">
      <c r="A17">
        <v>1924660</v>
      </c>
      <c r="B17" s="20">
        <v>42006</v>
      </c>
      <c r="C17" s="22">
        <v>0.62659722222222225</v>
      </c>
      <c r="D17" s="21" t="s">
        <v>647</v>
      </c>
      <c r="E17" s="21" t="s">
        <v>648</v>
      </c>
      <c r="F17" t="s">
        <v>100</v>
      </c>
      <c r="G17" t="s">
        <v>115</v>
      </c>
      <c r="H17" t="s">
        <v>115</v>
      </c>
    </row>
    <row r="18" spans="1:8" x14ac:dyDescent="0.25">
      <c r="A18">
        <v>1924736</v>
      </c>
      <c r="B18" s="20">
        <v>42006</v>
      </c>
      <c r="C18" s="22">
        <v>0.6410069444444445</v>
      </c>
      <c r="D18" s="21" t="s">
        <v>649</v>
      </c>
      <c r="E18" s="21" t="s">
        <v>650</v>
      </c>
      <c r="F18" t="s">
        <v>100</v>
      </c>
      <c r="G18" t="s">
        <v>117</v>
      </c>
      <c r="H18" t="s">
        <v>80</v>
      </c>
    </row>
    <row r="19" spans="1:8" x14ac:dyDescent="0.25">
      <c r="A19">
        <v>1924755</v>
      </c>
      <c r="B19" s="20">
        <v>42006</v>
      </c>
      <c r="C19" s="22">
        <v>0.6434375</v>
      </c>
      <c r="D19" s="21" t="s">
        <v>651</v>
      </c>
      <c r="E19" s="21" t="s">
        <v>652</v>
      </c>
      <c r="F19" t="s">
        <v>100</v>
      </c>
      <c r="G19" t="s">
        <v>115</v>
      </c>
      <c r="H19" t="s">
        <v>115</v>
      </c>
    </row>
    <row r="20" spans="1:8" x14ac:dyDescent="0.25">
      <c r="A20">
        <v>1924762</v>
      </c>
      <c r="B20" s="20">
        <v>42006</v>
      </c>
      <c r="C20" s="22">
        <v>0.64493055555555556</v>
      </c>
      <c r="D20" s="21" t="s">
        <v>653</v>
      </c>
      <c r="E20" s="21" t="s">
        <v>654</v>
      </c>
      <c r="F20" t="s">
        <v>100</v>
      </c>
      <c r="G20" t="s">
        <v>115</v>
      </c>
      <c r="H20" t="s">
        <v>115</v>
      </c>
    </row>
    <row r="21" spans="1:8" x14ac:dyDescent="0.25">
      <c r="A21">
        <v>1924777</v>
      </c>
      <c r="B21" s="20">
        <v>42006</v>
      </c>
      <c r="C21" s="22">
        <v>0.64776620370370364</v>
      </c>
      <c r="D21" s="21" t="s">
        <v>655</v>
      </c>
      <c r="E21" s="21" t="s">
        <v>656</v>
      </c>
      <c r="F21" t="s">
        <v>100</v>
      </c>
      <c r="G21" t="s">
        <v>115</v>
      </c>
      <c r="H21" t="s">
        <v>115</v>
      </c>
    </row>
    <row r="22" spans="1:8" x14ac:dyDescent="0.25">
      <c r="A22">
        <v>1924794</v>
      </c>
      <c r="B22" s="20">
        <v>42006</v>
      </c>
      <c r="C22" s="22">
        <v>0.65142361111111113</v>
      </c>
      <c r="D22" s="21" t="s">
        <v>657</v>
      </c>
      <c r="E22" s="21" t="s">
        <v>658</v>
      </c>
      <c r="F22" t="s">
        <v>100</v>
      </c>
      <c r="G22" t="s">
        <v>116</v>
      </c>
      <c r="H22" t="s">
        <v>80</v>
      </c>
    </row>
    <row r="23" spans="1:8" x14ac:dyDescent="0.25">
      <c r="A23">
        <v>1924796</v>
      </c>
      <c r="B23" s="20">
        <v>42006</v>
      </c>
      <c r="C23" s="22">
        <v>0.65254629629629635</v>
      </c>
      <c r="D23" s="21" t="s">
        <v>659</v>
      </c>
      <c r="E23" s="21" t="s">
        <v>660</v>
      </c>
      <c r="F23" t="s">
        <v>100</v>
      </c>
      <c r="G23" t="s">
        <v>115</v>
      </c>
      <c r="H23" t="s">
        <v>115</v>
      </c>
    </row>
    <row r="24" spans="1:8" x14ac:dyDescent="0.25">
      <c r="A24">
        <v>1925398</v>
      </c>
      <c r="B24" s="20">
        <v>42007</v>
      </c>
      <c r="C24" s="22">
        <v>0.4072453703703704</v>
      </c>
      <c r="D24" s="21" t="s">
        <v>661</v>
      </c>
      <c r="E24" s="21" t="s">
        <v>662</v>
      </c>
      <c r="F24" t="s">
        <v>112</v>
      </c>
      <c r="G24" t="s">
        <v>115</v>
      </c>
      <c r="H24" t="s">
        <v>115</v>
      </c>
    </row>
    <row r="25" spans="1:8" x14ac:dyDescent="0.25">
      <c r="A25">
        <v>1925422</v>
      </c>
      <c r="B25" s="20">
        <v>42007</v>
      </c>
      <c r="C25" s="22">
        <v>0.41693287037037036</v>
      </c>
      <c r="D25" s="21" t="s">
        <v>663</v>
      </c>
      <c r="E25" s="21" t="s">
        <v>664</v>
      </c>
      <c r="F25" t="s">
        <v>112</v>
      </c>
      <c r="G25" t="s">
        <v>116</v>
      </c>
      <c r="H25" t="s">
        <v>80</v>
      </c>
    </row>
    <row r="26" spans="1:8" x14ac:dyDescent="0.25">
      <c r="A26">
        <v>1925433</v>
      </c>
      <c r="B26" s="20">
        <v>42007</v>
      </c>
      <c r="C26" s="22">
        <v>0.42144675925925923</v>
      </c>
      <c r="D26" s="21" t="s">
        <v>665</v>
      </c>
      <c r="E26" s="21" t="s">
        <v>666</v>
      </c>
      <c r="F26" t="s">
        <v>112</v>
      </c>
      <c r="G26" t="s">
        <v>115</v>
      </c>
      <c r="H26" t="s">
        <v>115</v>
      </c>
    </row>
    <row r="27" spans="1:8" x14ac:dyDescent="0.25">
      <c r="A27">
        <v>1925447</v>
      </c>
      <c r="B27" s="20">
        <v>42007</v>
      </c>
      <c r="C27" s="22">
        <v>0.42571759259259262</v>
      </c>
      <c r="D27" s="21" t="s">
        <v>667</v>
      </c>
      <c r="E27" s="21" t="s">
        <v>668</v>
      </c>
      <c r="F27" t="s">
        <v>112</v>
      </c>
      <c r="G27" t="s">
        <v>116</v>
      </c>
      <c r="H27" t="s">
        <v>80</v>
      </c>
    </row>
    <row r="28" spans="1:8" x14ac:dyDescent="0.25">
      <c r="A28">
        <v>1925472</v>
      </c>
      <c r="B28" s="20">
        <v>42007</v>
      </c>
      <c r="C28" s="22">
        <v>0.43557870370370372</v>
      </c>
      <c r="D28" s="21" t="s">
        <v>669</v>
      </c>
      <c r="E28" s="21" t="s">
        <v>670</v>
      </c>
      <c r="F28" t="s">
        <v>112</v>
      </c>
      <c r="G28" t="s">
        <v>115</v>
      </c>
      <c r="H28" t="s">
        <v>115</v>
      </c>
    </row>
    <row r="29" spans="1:8" x14ac:dyDescent="0.25">
      <c r="A29">
        <v>1925490</v>
      </c>
      <c r="B29" s="20">
        <v>42007</v>
      </c>
      <c r="C29" s="22">
        <v>0.44026620370370373</v>
      </c>
      <c r="D29" s="21" t="s">
        <v>669</v>
      </c>
      <c r="E29" s="21" t="s">
        <v>671</v>
      </c>
      <c r="F29" t="s">
        <v>112</v>
      </c>
      <c r="G29" t="s">
        <v>115</v>
      </c>
      <c r="H29" t="s">
        <v>115</v>
      </c>
    </row>
    <row r="30" spans="1:8" x14ac:dyDescent="0.25">
      <c r="A30">
        <v>1925504</v>
      </c>
      <c r="B30" s="20">
        <v>42007</v>
      </c>
      <c r="C30" s="22">
        <v>0.44429398148148147</v>
      </c>
      <c r="D30" s="21" t="s">
        <v>672</v>
      </c>
      <c r="E30" s="21" t="s">
        <v>673</v>
      </c>
      <c r="F30" t="s">
        <v>112</v>
      </c>
      <c r="G30" t="s">
        <v>115</v>
      </c>
      <c r="H30" t="s">
        <v>115</v>
      </c>
    </row>
    <row r="31" spans="1:8" x14ac:dyDescent="0.25">
      <c r="A31">
        <v>1925517</v>
      </c>
      <c r="B31" s="20">
        <v>42007</v>
      </c>
      <c r="C31" s="22">
        <v>0.44913194444444443</v>
      </c>
      <c r="D31" s="21" t="s">
        <v>674</v>
      </c>
      <c r="E31" s="21" t="s">
        <v>675</v>
      </c>
      <c r="F31" t="s">
        <v>112</v>
      </c>
      <c r="G31" t="s">
        <v>115</v>
      </c>
      <c r="H31" t="s">
        <v>115</v>
      </c>
    </row>
    <row r="32" spans="1:8" x14ac:dyDescent="0.25">
      <c r="A32">
        <v>1925543</v>
      </c>
      <c r="B32" s="20">
        <v>42007</v>
      </c>
      <c r="C32" s="22">
        <v>0.45689814814814816</v>
      </c>
      <c r="D32" s="21" t="s">
        <v>676</v>
      </c>
      <c r="E32" s="21" t="s">
        <v>677</v>
      </c>
      <c r="F32" t="s">
        <v>112</v>
      </c>
      <c r="G32" t="s">
        <v>115</v>
      </c>
      <c r="H32" t="s">
        <v>115</v>
      </c>
    </row>
    <row r="33" spans="1:8" x14ac:dyDescent="0.25">
      <c r="A33">
        <v>1925583</v>
      </c>
      <c r="B33" s="20">
        <v>42007</v>
      </c>
      <c r="C33" s="22">
        <v>0.47265046296296293</v>
      </c>
      <c r="D33" s="21" t="s">
        <v>678</v>
      </c>
      <c r="E33" s="21" t="s">
        <v>679</v>
      </c>
      <c r="F33" t="s">
        <v>112</v>
      </c>
      <c r="G33" t="s">
        <v>116</v>
      </c>
      <c r="H33" t="s">
        <v>80</v>
      </c>
    </row>
    <row r="34" spans="1:8" x14ac:dyDescent="0.25">
      <c r="A34">
        <v>1925614</v>
      </c>
      <c r="B34" s="20">
        <v>42007</v>
      </c>
      <c r="C34" s="22">
        <v>0.4810532407407408</v>
      </c>
      <c r="D34" s="21" t="s">
        <v>133</v>
      </c>
      <c r="E34" s="21" t="s">
        <v>680</v>
      </c>
      <c r="F34" t="s">
        <v>112</v>
      </c>
      <c r="G34" t="s">
        <v>116</v>
      </c>
      <c r="H34" t="s">
        <v>80</v>
      </c>
    </row>
    <row r="35" spans="1:8" x14ac:dyDescent="0.25">
      <c r="A35">
        <v>1925620</v>
      </c>
      <c r="B35" s="20">
        <v>42007</v>
      </c>
      <c r="C35" s="22">
        <v>0.48402777777777778</v>
      </c>
      <c r="D35" s="21" t="s">
        <v>681</v>
      </c>
      <c r="E35" s="21" t="s">
        <v>682</v>
      </c>
      <c r="F35" t="s">
        <v>112</v>
      </c>
      <c r="G35" t="s">
        <v>115</v>
      </c>
      <c r="H35" t="s">
        <v>115</v>
      </c>
    </row>
    <row r="36" spans="1:8" x14ac:dyDescent="0.25">
      <c r="A36">
        <v>1925628</v>
      </c>
      <c r="B36" s="20">
        <v>42007</v>
      </c>
      <c r="C36" s="22">
        <v>0.48783564814814812</v>
      </c>
      <c r="D36" s="21" t="s">
        <v>683</v>
      </c>
      <c r="E36" s="21" t="s">
        <v>684</v>
      </c>
      <c r="F36" t="s">
        <v>112</v>
      </c>
      <c r="G36" t="s">
        <v>115</v>
      </c>
      <c r="H36" t="s">
        <v>115</v>
      </c>
    </row>
    <row r="37" spans="1:8" x14ac:dyDescent="0.25">
      <c r="A37">
        <v>1925645</v>
      </c>
      <c r="B37" s="20">
        <v>42007</v>
      </c>
      <c r="C37" s="22">
        <v>0.49702546296296296</v>
      </c>
      <c r="D37" s="21" t="s">
        <v>685</v>
      </c>
      <c r="E37" s="21" t="s">
        <v>686</v>
      </c>
      <c r="F37" t="s">
        <v>112</v>
      </c>
      <c r="G37" t="s">
        <v>115</v>
      </c>
      <c r="H37" t="s">
        <v>115</v>
      </c>
    </row>
    <row r="38" spans="1:8" x14ac:dyDescent="0.25">
      <c r="A38">
        <v>1926945</v>
      </c>
      <c r="B38" s="20">
        <v>42009</v>
      </c>
      <c r="C38" s="22">
        <v>0.40111111111111114</v>
      </c>
      <c r="D38" s="21" t="s">
        <v>687</v>
      </c>
      <c r="E38" s="21" t="s">
        <v>688</v>
      </c>
      <c r="F38" t="s">
        <v>100</v>
      </c>
      <c r="G38" t="s">
        <v>117</v>
      </c>
      <c r="H38" t="s">
        <v>80</v>
      </c>
    </row>
    <row r="39" spans="1:8" x14ac:dyDescent="0.25">
      <c r="A39">
        <v>1926983</v>
      </c>
      <c r="B39" s="20">
        <v>42009</v>
      </c>
      <c r="C39" s="22">
        <v>0.40392361111111108</v>
      </c>
      <c r="D39" s="21" t="s">
        <v>689</v>
      </c>
      <c r="E39" s="21" t="s">
        <v>690</v>
      </c>
      <c r="F39" t="s">
        <v>100</v>
      </c>
      <c r="G39" t="s">
        <v>115</v>
      </c>
      <c r="H39" t="s">
        <v>115</v>
      </c>
    </row>
    <row r="40" spans="1:8" x14ac:dyDescent="0.25">
      <c r="A40">
        <v>1927032</v>
      </c>
      <c r="B40" s="20">
        <v>42009</v>
      </c>
      <c r="C40" s="22">
        <v>0.40643518518518523</v>
      </c>
      <c r="D40" s="21" t="s">
        <v>691</v>
      </c>
      <c r="E40" s="21" t="s">
        <v>692</v>
      </c>
      <c r="F40" t="s">
        <v>100</v>
      </c>
      <c r="G40" t="s">
        <v>115</v>
      </c>
      <c r="H40" t="s">
        <v>115</v>
      </c>
    </row>
    <row r="41" spans="1:8" x14ac:dyDescent="0.25">
      <c r="A41">
        <v>1927063</v>
      </c>
      <c r="B41" s="20">
        <v>42009</v>
      </c>
      <c r="C41" s="22">
        <v>0.40810185185185183</v>
      </c>
      <c r="D41" s="21" t="s">
        <v>693</v>
      </c>
      <c r="E41" s="21" t="s">
        <v>694</v>
      </c>
      <c r="F41" t="s">
        <v>100</v>
      </c>
      <c r="G41" t="s">
        <v>117</v>
      </c>
      <c r="H41" t="s">
        <v>80</v>
      </c>
    </row>
    <row r="42" spans="1:8" x14ac:dyDescent="0.25">
      <c r="A42">
        <v>1927123</v>
      </c>
      <c r="B42" s="20">
        <v>42009</v>
      </c>
      <c r="C42" s="22">
        <v>0.41188657407407409</v>
      </c>
      <c r="D42" s="21" t="s">
        <v>695</v>
      </c>
      <c r="E42" s="21" t="s">
        <v>696</v>
      </c>
      <c r="F42" t="s">
        <v>100</v>
      </c>
      <c r="G42" t="s">
        <v>115</v>
      </c>
      <c r="H42" t="s">
        <v>115</v>
      </c>
    </row>
    <row r="43" spans="1:8" x14ac:dyDescent="0.25">
      <c r="A43">
        <v>1927232</v>
      </c>
      <c r="B43" s="20">
        <v>42009</v>
      </c>
      <c r="C43" s="22">
        <v>0.41829861111111111</v>
      </c>
      <c r="D43" s="21" t="s">
        <v>569</v>
      </c>
      <c r="E43" s="21" t="s">
        <v>570</v>
      </c>
      <c r="F43" t="s">
        <v>100</v>
      </c>
      <c r="G43" t="s">
        <v>115</v>
      </c>
      <c r="H43" t="s">
        <v>115</v>
      </c>
    </row>
    <row r="44" spans="1:8" x14ac:dyDescent="0.25">
      <c r="A44">
        <v>1927278</v>
      </c>
      <c r="B44" s="20">
        <v>42009</v>
      </c>
      <c r="C44" s="22">
        <v>0.42123842592592592</v>
      </c>
      <c r="D44" s="21" t="s">
        <v>571</v>
      </c>
      <c r="E44" s="21" t="s">
        <v>572</v>
      </c>
      <c r="F44" t="s">
        <v>100</v>
      </c>
      <c r="G44" t="s">
        <v>115</v>
      </c>
      <c r="H44" t="s">
        <v>115</v>
      </c>
    </row>
    <row r="45" spans="1:8" x14ac:dyDescent="0.25">
      <c r="A45">
        <v>1927292</v>
      </c>
      <c r="B45" s="20">
        <v>42009</v>
      </c>
      <c r="C45" s="22">
        <v>0.42247685185185185</v>
      </c>
      <c r="D45" s="21" t="s">
        <v>573</v>
      </c>
      <c r="E45" s="21" t="s">
        <v>574</v>
      </c>
      <c r="F45" t="s">
        <v>100</v>
      </c>
      <c r="G45" t="s">
        <v>116</v>
      </c>
      <c r="H45" t="s">
        <v>80</v>
      </c>
    </row>
    <row r="46" spans="1:8" x14ac:dyDescent="0.25">
      <c r="A46">
        <v>1927394</v>
      </c>
      <c r="B46" s="20">
        <v>42009</v>
      </c>
      <c r="C46" s="22">
        <v>0.42756944444444445</v>
      </c>
      <c r="D46" s="21" t="s">
        <v>575</v>
      </c>
      <c r="E46" s="21" t="s">
        <v>576</v>
      </c>
      <c r="F46" t="s">
        <v>100</v>
      </c>
      <c r="G46" t="s">
        <v>116</v>
      </c>
      <c r="H46" t="s">
        <v>80</v>
      </c>
    </row>
    <row r="47" spans="1:8" x14ac:dyDescent="0.25">
      <c r="A47">
        <v>1927452</v>
      </c>
      <c r="B47" s="20">
        <v>42009</v>
      </c>
      <c r="C47" s="22">
        <v>0.43193287037037037</v>
      </c>
      <c r="D47" s="21" t="s">
        <v>577</v>
      </c>
      <c r="E47" s="21" t="s">
        <v>578</v>
      </c>
      <c r="F47" t="s">
        <v>100</v>
      </c>
      <c r="G47" t="s">
        <v>115</v>
      </c>
      <c r="H47" t="s">
        <v>115</v>
      </c>
    </row>
    <row r="48" spans="1:8" x14ac:dyDescent="0.25">
      <c r="A48">
        <v>1927479</v>
      </c>
      <c r="B48" s="20">
        <v>42009</v>
      </c>
      <c r="C48" s="22">
        <v>0.43353009259259262</v>
      </c>
      <c r="D48" s="21" t="s">
        <v>579</v>
      </c>
      <c r="E48" s="21" t="s">
        <v>580</v>
      </c>
      <c r="F48" t="s">
        <v>100</v>
      </c>
      <c r="G48" t="s">
        <v>115</v>
      </c>
      <c r="H48" t="s">
        <v>115</v>
      </c>
    </row>
    <row r="49" spans="1:8" x14ac:dyDescent="0.25">
      <c r="A49">
        <v>1927511</v>
      </c>
      <c r="B49" s="20">
        <v>42009</v>
      </c>
      <c r="C49" s="22">
        <v>0.43560185185185185</v>
      </c>
      <c r="D49" s="21" t="s">
        <v>581</v>
      </c>
      <c r="E49" s="21" t="s">
        <v>582</v>
      </c>
      <c r="F49" t="s">
        <v>100</v>
      </c>
      <c r="G49" t="s">
        <v>116</v>
      </c>
      <c r="H49" t="s">
        <v>80</v>
      </c>
    </row>
    <row r="50" spans="1:8" x14ac:dyDescent="0.25">
      <c r="A50">
        <v>1927532</v>
      </c>
      <c r="B50" s="20">
        <v>42009</v>
      </c>
      <c r="C50" s="22">
        <v>0.43703703703703706</v>
      </c>
      <c r="D50" s="21" t="s">
        <v>583</v>
      </c>
      <c r="E50" s="21" t="s">
        <v>584</v>
      </c>
      <c r="F50" t="s">
        <v>100</v>
      </c>
      <c r="G50" t="s">
        <v>115</v>
      </c>
      <c r="H50" t="s">
        <v>115</v>
      </c>
    </row>
    <row r="51" spans="1:8" x14ac:dyDescent="0.25">
      <c r="A51">
        <v>1927565</v>
      </c>
      <c r="B51" s="20">
        <v>42009</v>
      </c>
      <c r="C51" s="22">
        <v>0.4390162037037037</v>
      </c>
      <c r="D51" s="21" t="s">
        <v>585</v>
      </c>
      <c r="E51" s="21" t="s">
        <v>586</v>
      </c>
      <c r="F51" t="s">
        <v>100</v>
      </c>
      <c r="G51" t="s">
        <v>115</v>
      </c>
      <c r="H51" t="s">
        <v>115</v>
      </c>
    </row>
    <row r="52" spans="1:8" x14ac:dyDescent="0.25">
      <c r="A52">
        <v>1927618</v>
      </c>
      <c r="B52" s="20">
        <v>42009</v>
      </c>
      <c r="C52" s="22">
        <v>0.4420486111111111</v>
      </c>
      <c r="D52" s="21" t="s">
        <v>587</v>
      </c>
      <c r="E52" s="21" t="s">
        <v>588</v>
      </c>
      <c r="F52" t="s">
        <v>100</v>
      </c>
      <c r="G52" t="s">
        <v>116</v>
      </c>
      <c r="H52" t="s">
        <v>80</v>
      </c>
    </row>
    <row r="53" spans="1:8" x14ac:dyDescent="0.25">
      <c r="A53">
        <v>1927646</v>
      </c>
      <c r="B53" s="20">
        <v>42009</v>
      </c>
      <c r="C53" s="22">
        <v>0.44350694444444444</v>
      </c>
      <c r="D53" s="21" t="s">
        <v>589</v>
      </c>
      <c r="E53" s="21" t="s">
        <v>590</v>
      </c>
      <c r="F53" t="s">
        <v>100</v>
      </c>
      <c r="G53" t="s">
        <v>117</v>
      </c>
      <c r="H53" t="s">
        <v>80</v>
      </c>
    </row>
    <row r="54" spans="1:8" x14ac:dyDescent="0.25">
      <c r="A54">
        <v>1927700</v>
      </c>
      <c r="B54" s="20">
        <v>42009</v>
      </c>
      <c r="C54" s="22">
        <v>0.44665509259259256</v>
      </c>
      <c r="D54" s="21" t="s">
        <v>591</v>
      </c>
      <c r="E54" s="21" t="s">
        <v>592</v>
      </c>
      <c r="F54" t="s">
        <v>100</v>
      </c>
      <c r="G54" t="s">
        <v>115</v>
      </c>
      <c r="H54" t="s">
        <v>115</v>
      </c>
    </row>
    <row r="55" spans="1:8" x14ac:dyDescent="0.25">
      <c r="A55">
        <v>1927776</v>
      </c>
      <c r="B55" s="20">
        <v>42009</v>
      </c>
      <c r="C55" s="22">
        <v>0.45153935185185184</v>
      </c>
      <c r="D55" s="21" t="s">
        <v>593</v>
      </c>
      <c r="E55" s="21" t="s">
        <v>594</v>
      </c>
      <c r="F55" t="s">
        <v>100</v>
      </c>
      <c r="G55" t="s">
        <v>115</v>
      </c>
      <c r="H55" t="s">
        <v>115</v>
      </c>
    </row>
    <row r="56" spans="1:8" x14ac:dyDescent="0.25">
      <c r="A56">
        <v>1927806</v>
      </c>
      <c r="B56" s="20">
        <v>42009</v>
      </c>
      <c r="C56" s="22">
        <v>0.453125</v>
      </c>
      <c r="D56" s="21" t="s">
        <v>595</v>
      </c>
      <c r="E56" s="21" t="s">
        <v>596</v>
      </c>
      <c r="F56" t="s">
        <v>100</v>
      </c>
      <c r="G56" t="s">
        <v>115</v>
      </c>
      <c r="H56" t="s">
        <v>115</v>
      </c>
    </row>
    <row r="57" spans="1:8" x14ac:dyDescent="0.25">
      <c r="A57">
        <v>1927913</v>
      </c>
      <c r="B57" s="20">
        <v>42009</v>
      </c>
      <c r="C57" s="22">
        <v>0.4598842592592593</v>
      </c>
      <c r="D57" s="21" t="s">
        <v>597</v>
      </c>
      <c r="E57" s="21" t="s">
        <v>598</v>
      </c>
      <c r="F57" t="s">
        <v>100</v>
      </c>
      <c r="G57" t="s">
        <v>116</v>
      </c>
      <c r="H57" t="s">
        <v>79</v>
      </c>
    </row>
    <row r="58" spans="1:8" x14ac:dyDescent="0.25">
      <c r="A58">
        <v>1927937</v>
      </c>
      <c r="B58" s="20">
        <v>42009</v>
      </c>
      <c r="C58" s="22">
        <v>0.46152777777777776</v>
      </c>
      <c r="D58" s="21" t="s">
        <v>599</v>
      </c>
      <c r="E58" s="21" t="s">
        <v>600</v>
      </c>
      <c r="F58" t="s">
        <v>100</v>
      </c>
      <c r="G58" t="s">
        <v>116</v>
      </c>
      <c r="H58" t="s">
        <v>80</v>
      </c>
    </row>
    <row r="59" spans="1:8" x14ac:dyDescent="0.25">
      <c r="A59">
        <v>1927983</v>
      </c>
      <c r="B59" s="20">
        <v>42009</v>
      </c>
      <c r="C59" s="22">
        <v>0.4637384259259259</v>
      </c>
      <c r="D59" s="21" t="s">
        <v>601</v>
      </c>
      <c r="E59" s="21" t="s">
        <v>602</v>
      </c>
      <c r="F59" t="s">
        <v>100</v>
      </c>
      <c r="G59" t="s">
        <v>115</v>
      </c>
      <c r="H59" t="s">
        <v>115</v>
      </c>
    </row>
    <row r="60" spans="1:8" x14ac:dyDescent="0.25">
      <c r="A60">
        <v>1928018</v>
      </c>
      <c r="B60" s="20">
        <v>42009</v>
      </c>
      <c r="C60" s="22">
        <v>0.46554398148148146</v>
      </c>
      <c r="D60" s="21" t="s">
        <v>603</v>
      </c>
      <c r="E60" s="21" t="s">
        <v>604</v>
      </c>
      <c r="F60" t="s">
        <v>100</v>
      </c>
      <c r="G60" t="s">
        <v>115</v>
      </c>
      <c r="H60" t="s">
        <v>115</v>
      </c>
    </row>
    <row r="61" spans="1:8" x14ac:dyDescent="0.25">
      <c r="A61">
        <v>1928164</v>
      </c>
      <c r="B61" s="20">
        <v>42009</v>
      </c>
      <c r="C61" s="22">
        <v>0.47538194444444448</v>
      </c>
      <c r="D61" s="21" t="s">
        <v>605</v>
      </c>
      <c r="E61" s="21" t="s">
        <v>606</v>
      </c>
      <c r="F61" t="s">
        <v>100</v>
      </c>
      <c r="G61" t="s">
        <v>115</v>
      </c>
      <c r="H61" t="s">
        <v>115</v>
      </c>
    </row>
    <row r="62" spans="1:8" x14ac:dyDescent="0.25">
      <c r="A62">
        <v>1928239</v>
      </c>
      <c r="B62" s="20">
        <v>42009</v>
      </c>
      <c r="C62" s="22">
        <v>0.47953703703703704</v>
      </c>
      <c r="D62" s="21" t="s">
        <v>607</v>
      </c>
      <c r="E62" s="21" t="s">
        <v>608</v>
      </c>
      <c r="F62" t="s">
        <v>100</v>
      </c>
      <c r="G62" t="s">
        <v>117</v>
      </c>
      <c r="H62" t="s">
        <v>80</v>
      </c>
    </row>
    <row r="63" spans="1:8" x14ac:dyDescent="0.25">
      <c r="A63">
        <v>1928279</v>
      </c>
      <c r="B63" s="20">
        <v>42009</v>
      </c>
      <c r="C63" s="22">
        <v>0.48215277777777782</v>
      </c>
      <c r="D63" s="21" t="s">
        <v>609</v>
      </c>
      <c r="E63" s="21" t="s">
        <v>610</v>
      </c>
      <c r="F63" t="s">
        <v>100</v>
      </c>
      <c r="G63" t="s">
        <v>115</v>
      </c>
      <c r="H63" t="s">
        <v>115</v>
      </c>
    </row>
    <row r="64" spans="1:8" x14ac:dyDescent="0.25">
      <c r="A64">
        <v>1928314</v>
      </c>
      <c r="B64" s="20">
        <v>42009</v>
      </c>
      <c r="C64" s="22">
        <v>0.48427083333333337</v>
      </c>
      <c r="D64" s="21" t="s">
        <v>611</v>
      </c>
      <c r="E64" s="21" t="s">
        <v>612</v>
      </c>
      <c r="F64" t="s">
        <v>100</v>
      </c>
      <c r="G64" t="s">
        <v>115</v>
      </c>
      <c r="H64" t="s">
        <v>115</v>
      </c>
    </row>
    <row r="65" spans="1:8" x14ac:dyDescent="0.25">
      <c r="A65">
        <v>1928374</v>
      </c>
      <c r="B65" s="20">
        <v>42009</v>
      </c>
      <c r="C65" s="22">
        <v>0.4874768518518518</v>
      </c>
      <c r="D65" s="21" t="s">
        <v>613</v>
      </c>
      <c r="E65" s="21" t="s">
        <v>614</v>
      </c>
      <c r="F65" t="s">
        <v>100</v>
      </c>
      <c r="G65" t="s">
        <v>115</v>
      </c>
      <c r="H65" t="s">
        <v>115</v>
      </c>
    </row>
    <row r="66" spans="1:8" x14ac:dyDescent="0.25">
      <c r="A66">
        <v>1928403</v>
      </c>
      <c r="B66" s="20">
        <v>42009</v>
      </c>
      <c r="C66" s="22">
        <v>0.48898148148148146</v>
      </c>
      <c r="D66" s="21" t="s">
        <v>615</v>
      </c>
      <c r="E66" s="21" t="s">
        <v>616</v>
      </c>
      <c r="F66" t="s">
        <v>100</v>
      </c>
      <c r="G66" t="s">
        <v>115</v>
      </c>
      <c r="H66" t="s">
        <v>115</v>
      </c>
    </row>
    <row r="67" spans="1:8" x14ac:dyDescent="0.25">
      <c r="A67">
        <v>1928432</v>
      </c>
      <c r="B67" s="20">
        <v>42009</v>
      </c>
      <c r="C67" s="22">
        <v>0.49052083333333335</v>
      </c>
      <c r="D67" s="21" t="s">
        <v>617</v>
      </c>
      <c r="E67" s="21" t="s">
        <v>618</v>
      </c>
      <c r="F67" t="s">
        <v>100</v>
      </c>
      <c r="G67" t="s">
        <v>115</v>
      </c>
      <c r="H67" t="s">
        <v>115</v>
      </c>
    </row>
    <row r="68" spans="1:8" x14ac:dyDescent="0.25">
      <c r="A68">
        <v>1930077</v>
      </c>
      <c r="B68" s="20">
        <v>42009</v>
      </c>
      <c r="C68" s="22">
        <v>0.63390046296296299</v>
      </c>
      <c r="D68" s="21" t="s">
        <v>553</v>
      </c>
      <c r="E68" s="21" t="s">
        <v>554</v>
      </c>
      <c r="F68" t="s">
        <v>112</v>
      </c>
      <c r="G68" t="s">
        <v>115</v>
      </c>
      <c r="H68" t="s">
        <v>115</v>
      </c>
    </row>
    <row r="69" spans="1:8" x14ac:dyDescent="0.25">
      <c r="A69">
        <v>1930106</v>
      </c>
      <c r="B69" s="20">
        <v>42009</v>
      </c>
      <c r="C69" s="22">
        <v>0.63582175925925932</v>
      </c>
      <c r="D69" s="21" t="s">
        <v>555</v>
      </c>
      <c r="E69" s="21" t="s">
        <v>556</v>
      </c>
      <c r="F69" t="s">
        <v>521</v>
      </c>
      <c r="G69" t="s">
        <v>115</v>
      </c>
      <c r="H69" t="s">
        <v>115</v>
      </c>
    </row>
    <row r="70" spans="1:8" x14ac:dyDescent="0.25">
      <c r="A70">
        <v>1930152</v>
      </c>
      <c r="B70" s="20">
        <v>42009</v>
      </c>
      <c r="C70" s="22">
        <v>0.63902777777777775</v>
      </c>
      <c r="D70" s="21" t="s">
        <v>179</v>
      </c>
      <c r="E70" s="21" t="s">
        <v>557</v>
      </c>
      <c r="F70" t="s">
        <v>521</v>
      </c>
      <c r="G70" t="s">
        <v>115</v>
      </c>
      <c r="H70" t="s">
        <v>115</v>
      </c>
    </row>
    <row r="71" spans="1:8" x14ac:dyDescent="0.25">
      <c r="A71">
        <v>1930157</v>
      </c>
      <c r="B71" s="20">
        <v>42009</v>
      </c>
      <c r="C71" s="22">
        <v>0.63930555555555557</v>
      </c>
      <c r="D71" s="21" t="s">
        <v>555</v>
      </c>
      <c r="E71" s="21" t="s">
        <v>558</v>
      </c>
      <c r="F71" t="s">
        <v>112</v>
      </c>
      <c r="G71" t="s">
        <v>115</v>
      </c>
      <c r="H71" t="s">
        <v>115</v>
      </c>
    </row>
    <row r="72" spans="1:8" x14ac:dyDescent="0.25">
      <c r="A72">
        <v>1930187</v>
      </c>
      <c r="B72" s="20">
        <v>42009</v>
      </c>
      <c r="C72" s="22">
        <v>0.6425925925925926</v>
      </c>
      <c r="D72" s="21" t="s">
        <v>559</v>
      </c>
      <c r="E72" s="21" t="s">
        <v>560</v>
      </c>
      <c r="F72" t="s">
        <v>112</v>
      </c>
      <c r="G72" t="s">
        <v>115</v>
      </c>
      <c r="H72" t="s">
        <v>115</v>
      </c>
    </row>
    <row r="73" spans="1:8" x14ac:dyDescent="0.25">
      <c r="A73">
        <v>1930213</v>
      </c>
      <c r="B73" s="20">
        <v>42009</v>
      </c>
      <c r="C73" s="22">
        <v>0.64508101851851851</v>
      </c>
      <c r="D73" s="21" t="s">
        <v>561</v>
      </c>
      <c r="E73" s="21" t="s">
        <v>562</v>
      </c>
      <c r="F73" t="s">
        <v>112</v>
      </c>
      <c r="G73" t="s">
        <v>115</v>
      </c>
      <c r="H73" t="s">
        <v>115</v>
      </c>
    </row>
    <row r="74" spans="1:8" x14ac:dyDescent="0.25">
      <c r="A74">
        <v>1930235</v>
      </c>
      <c r="B74" s="20">
        <v>42009</v>
      </c>
      <c r="C74" s="22">
        <v>0.6466898148148148</v>
      </c>
      <c r="D74" s="21" t="s">
        <v>563</v>
      </c>
      <c r="E74" s="21" t="s">
        <v>564</v>
      </c>
      <c r="F74" t="s">
        <v>112</v>
      </c>
      <c r="G74" t="s">
        <v>116</v>
      </c>
      <c r="H74" t="s">
        <v>80</v>
      </c>
    </row>
    <row r="75" spans="1:8" x14ac:dyDescent="0.25">
      <c r="A75">
        <v>1930260</v>
      </c>
      <c r="B75" s="20">
        <v>42009</v>
      </c>
      <c r="C75" s="22">
        <v>0.64907407407407403</v>
      </c>
      <c r="D75" s="21" t="s">
        <v>565</v>
      </c>
      <c r="E75" s="21" t="s">
        <v>566</v>
      </c>
      <c r="F75" t="s">
        <v>112</v>
      </c>
      <c r="G75" t="s">
        <v>115</v>
      </c>
      <c r="H75" t="s">
        <v>115</v>
      </c>
    </row>
    <row r="76" spans="1:8" x14ac:dyDescent="0.25">
      <c r="A76">
        <v>1930281</v>
      </c>
      <c r="B76" s="20">
        <v>42009</v>
      </c>
      <c r="C76" s="22">
        <v>0.6507060185185185</v>
      </c>
      <c r="D76" s="21" t="s">
        <v>567</v>
      </c>
      <c r="E76" s="21" t="s">
        <v>568</v>
      </c>
      <c r="F76" t="s">
        <v>112</v>
      </c>
      <c r="G76" t="s">
        <v>115</v>
      </c>
      <c r="H76" t="s">
        <v>115</v>
      </c>
    </row>
    <row r="77" spans="1:8" x14ac:dyDescent="0.25">
      <c r="A77">
        <v>1930327</v>
      </c>
      <c r="B77" s="20">
        <v>42009</v>
      </c>
      <c r="C77" s="22">
        <v>0.65364583333333337</v>
      </c>
      <c r="D77" s="21" t="s">
        <v>519</v>
      </c>
      <c r="E77" s="21" t="s">
        <v>520</v>
      </c>
      <c r="F77" t="s">
        <v>521</v>
      </c>
      <c r="G77" t="s">
        <v>115</v>
      </c>
      <c r="H77" t="s">
        <v>115</v>
      </c>
    </row>
    <row r="78" spans="1:8" x14ac:dyDescent="0.25">
      <c r="A78">
        <v>1930330</v>
      </c>
      <c r="B78" s="20">
        <v>42009</v>
      </c>
      <c r="C78" s="22">
        <v>0.6538194444444444</v>
      </c>
      <c r="D78" s="21" t="s">
        <v>522</v>
      </c>
      <c r="E78" s="21" t="s">
        <v>523</v>
      </c>
      <c r="F78" t="s">
        <v>112</v>
      </c>
      <c r="G78" t="s">
        <v>115</v>
      </c>
      <c r="H78" t="s">
        <v>115</v>
      </c>
    </row>
    <row r="79" spans="1:8" x14ac:dyDescent="0.25">
      <c r="A79">
        <v>1930358</v>
      </c>
      <c r="B79" s="20">
        <v>42009</v>
      </c>
      <c r="C79" s="22">
        <v>0.65587962962962965</v>
      </c>
      <c r="D79" s="21" t="s">
        <v>524</v>
      </c>
      <c r="E79" s="21" t="s">
        <v>525</v>
      </c>
      <c r="F79" t="s">
        <v>521</v>
      </c>
      <c r="G79" t="s">
        <v>115</v>
      </c>
      <c r="H79" t="s">
        <v>115</v>
      </c>
    </row>
    <row r="80" spans="1:8" x14ac:dyDescent="0.25">
      <c r="A80">
        <v>1930402</v>
      </c>
      <c r="B80" s="20">
        <v>42009</v>
      </c>
      <c r="C80" s="22">
        <v>0.65929398148148144</v>
      </c>
      <c r="D80" s="21" t="s">
        <v>526</v>
      </c>
      <c r="E80" s="21" t="s">
        <v>527</v>
      </c>
      <c r="F80" t="s">
        <v>521</v>
      </c>
      <c r="G80" t="s">
        <v>116</v>
      </c>
      <c r="H80" t="s">
        <v>115</v>
      </c>
    </row>
    <row r="81" spans="1:8" x14ac:dyDescent="0.25">
      <c r="A81">
        <v>1930422</v>
      </c>
      <c r="B81" s="20">
        <v>42009</v>
      </c>
      <c r="C81" s="22">
        <v>0.66089120370370369</v>
      </c>
      <c r="D81" s="21" t="s">
        <v>528</v>
      </c>
      <c r="E81" s="21" t="s">
        <v>529</v>
      </c>
      <c r="F81" t="s">
        <v>112</v>
      </c>
      <c r="G81" t="s">
        <v>115</v>
      </c>
      <c r="H81" t="s">
        <v>115</v>
      </c>
    </row>
    <row r="82" spans="1:8" x14ac:dyDescent="0.25">
      <c r="A82">
        <v>1930436</v>
      </c>
      <c r="B82" s="20">
        <v>42009</v>
      </c>
      <c r="C82" s="22">
        <v>0.66170138888888885</v>
      </c>
      <c r="D82" s="21" t="s">
        <v>530</v>
      </c>
      <c r="E82" s="21" t="s">
        <v>531</v>
      </c>
      <c r="F82" t="s">
        <v>521</v>
      </c>
      <c r="G82" t="s">
        <v>115</v>
      </c>
      <c r="H82" t="s">
        <v>115</v>
      </c>
    </row>
    <row r="83" spans="1:8" x14ac:dyDescent="0.25">
      <c r="A83">
        <v>1930458</v>
      </c>
      <c r="B83" s="20">
        <v>42009</v>
      </c>
      <c r="C83" s="22">
        <v>0.66377314814814814</v>
      </c>
      <c r="D83" s="21" t="s">
        <v>532</v>
      </c>
      <c r="E83" s="21" t="s">
        <v>533</v>
      </c>
      <c r="F83" t="s">
        <v>521</v>
      </c>
      <c r="G83" t="s">
        <v>116</v>
      </c>
      <c r="H83" t="s">
        <v>79</v>
      </c>
    </row>
    <row r="84" spans="1:8" x14ac:dyDescent="0.25">
      <c r="A84">
        <v>1930496</v>
      </c>
      <c r="B84" s="20">
        <v>42009</v>
      </c>
      <c r="C84" s="22">
        <v>0.66789351851851853</v>
      </c>
      <c r="D84" s="21" t="s">
        <v>532</v>
      </c>
      <c r="E84" s="21" t="s">
        <v>534</v>
      </c>
      <c r="F84" t="s">
        <v>521</v>
      </c>
      <c r="G84" t="s">
        <v>116</v>
      </c>
      <c r="H84" t="s">
        <v>80</v>
      </c>
    </row>
    <row r="85" spans="1:8" x14ac:dyDescent="0.25">
      <c r="A85">
        <v>1930514</v>
      </c>
      <c r="B85" s="20">
        <v>42009</v>
      </c>
      <c r="C85" s="22">
        <v>0.66965277777777776</v>
      </c>
      <c r="D85" s="21" t="s">
        <v>535</v>
      </c>
      <c r="E85" s="21" t="s">
        <v>536</v>
      </c>
      <c r="F85" t="s">
        <v>521</v>
      </c>
      <c r="G85" t="s">
        <v>115</v>
      </c>
      <c r="H85" t="s">
        <v>115</v>
      </c>
    </row>
    <row r="86" spans="1:8" x14ac:dyDescent="0.25">
      <c r="A86">
        <v>1930548</v>
      </c>
      <c r="B86" s="20">
        <v>42009</v>
      </c>
      <c r="C86" s="22">
        <v>0.67243055555555553</v>
      </c>
      <c r="D86" s="21" t="s">
        <v>537</v>
      </c>
      <c r="E86" s="21" t="s">
        <v>538</v>
      </c>
      <c r="F86" t="s">
        <v>521</v>
      </c>
      <c r="G86" t="s">
        <v>115</v>
      </c>
      <c r="H86" t="s">
        <v>115</v>
      </c>
    </row>
    <row r="87" spans="1:8" x14ac:dyDescent="0.25">
      <c r="A87">
        <v>1930564</v>
      </c>
      <c r="B87" s="20">
        <v>42009</v>
      </c>
      <c r="C87" s="22">
        <v>0.67358796296296297</v>
      </c>
      <c r="D87" s="21" t="s">
        <v>539</v>
      </c>
      <c r="E87" s="21" t="s">
        <v>540</v>
      </c>
      <c r="F87" t="s">
        <v>112</v>
      </c>
      <c r="G87" t="s">
        <v>116</v>
      </c>
      <c r="H87" t="s">
        <v>79</v>
      </c>
    </row>
    <row r="88" spans="1:8" x14ac:dyDescent="0.25">
      <c r="A88">
        <v>1930578</v>
      </c>
      <c r="B88" s="20">
        <v>42009</v>
      </c>
      <c r="C88" s="22">
        <v>0.67475694444444445</v>
      </c>
      <c r="D88" s="21" t="s">
        <v>541</v>
      </c>
      <c r="E88" s="21" t="s">
        <v>542</v>
      </c>
      <c r="F88" t="s">
        <v>521</v>
      </c>
      <c r="G88" t="s">
        <v>117</v>
      </c>
      <c r="H88" t="s">
        <v>80</v>
      </c>
    </row>
    <row r="89" spans="1:8" x14ac:dyDescent="0.25">
      <c r="A89">
        <v>1930596</v>
      </c>
      <c r="B89" s="20">
        <v>42009</v>
      </c>
      <c r="C89" s="22">
        <v>0.67608796296296303</v>
      </c>
      <c r="D89" s="21" t="s">
        <v>543</v>
      </c>
      <c r="E89" s="21" t="s">
        <v>544</v>
      </c>
      <c r="F89" t="s">
        <v>112</v>
      </c>
      <c r="G89" t="s">
        <v>115</v>
      </c>
      <c r="H89" t="s">
        <v>115</v>
      </c>
    </row>
    <row r="90" spans="1:8" x14ac:dyDescent="0.25">
      <c r="A90">
        <v>1930614</v>
      </c>
      <c r="B90" s="20">
        <v>42009</v>
      </c>
      <c r="C90" s="22">
        <v>0.67715277777777771</v>
      </c>
      <c r="D90" s="21" t="s">
        <v>545</v>
      </c>
      <c r="E90" s="21" t="s">
        <v>546</v>
      </c>
      <c r="F90" t="s">
        <v>521</v>
      </c>
      <c r="G90" t="s">
        <v>115</v>
      </c>
      <c r="H90" t="s">
        <v>115</v>
      </c>
    </row>
    <row r="91" spans="1:8" x14ac:dyDescent="0.25">
      <c r="A91">
        <v>1930631</v>
      </c>
      <c r="B91" s="20">
        <v>42009</v>
      </c>
      <c r="C91" s="22">
        <v>0.67848379629629629</v>
      </c>
      <c r="D91" s="21" t="s">
        <v>547</v>
      </c>
      <c r="E91" s="21" t="s">
        <v>548</v>
      </c>
      <c r="F91" t="s">
        <v>112</v>
      </c>
      <c r="G91" t="s">
        <v>115</v>
      </c>
      <c r="H91" t="s">
        <v>115</v>
      </c>
    </row>
    <row r="92" spans="1:8" x14ac:dyDescent="0.25">
      <c r="A92">
        <v>1930637</v>
      </c>
      <c r="B92" s="20">
        <v>42009</v>
      </c>
      <c r="C92" s="22">
        <v>0.67915509259259255</v>
      </c>
      <c r="D92" s="21" t="s">
        <v>549</v>
      </c>
      <c r="E92" s="21" t="s">
        <v>550</v>
      </c>
      <c r="F92" t="s">
        <v>521</v>
      </c>
      <c r="G92" t="s">
        <v>115</v>
      </c>
      <c r="H92" t="s">
        <v>115</v>
      </c>
    </row>
    <row r="93" spans="1:8" x14ac:dyDescent="0.25">
      <c r="A93">
        <v>1930662</v>
      </c>
      <c r="B93" s="20">
        <v>42009</v>
      </c>
      <c r="C93" s="22">
        <v>0.68202546296296296</v>
      </c>
      <c r="D93" s="21" t="s">
        <v>551</v>
      </c>
      <c r="E93" s="21" t="s">
        <v>552</v>
      </c>
      <c r="F93" t="s">
        <v>521</v>
      </c>
      <c r="G93" t="s">
        <v>115</v>
      </c>
      <c r="H93" t="s">
        <v>115</v>
      </c>
    </row>
    <row r="94" spans="1:8" x14ac:dyDescent="0.25">
      <c r="A94">
        <v>1933949</v>
      </c>
      <c r="B94" s="20">
        <v>42010</v>
      </c>
      <c r="C94" s="22">
        <v>0.50755787037037037</v>
      </c>
      <c r="D94" s="21" t="s">
        <v>876</v>
      </c>
      <c r="E94" s="21" t="s">
        <v>877</v>
      </c>
      <c r="F94" t="s">
        <v>111</v>
      </c>
      <c r="G94" t="s">
        <v>116</v>
      </c>
      <c r="H94" t="s">
        <v>80</v>
      </c>
    </row>
    <row r="95" spans="1:8" x14ac:dyDescent="0.25">
      <c r="A95">
        <v>1933978</v>
      </c>
      <c r="B95" s="20">
        <v>42010</v>
      </c>
      <c r="C95" s="22">
        <v>0.50966435185185188</v>
      </c>
      <c r="D95" s="21" t="s">
        <v>878</v>
      </c>
      <c r="E95" s="21" t="s">
        <v>879</v>
      </c>
      <c r="F95" t="s">
        <v>111</v>
      </c>
      <c r="G95" t="s">
        <v>115</v>
      </c>
      <c r="H95" t="s">
        <v>115</v>
      </c>
    </row>
    <row r="96" spans="1:8" x14ac:dyDescent="0.25">
      <c r="A96">
        <v>1934047</v>
      </c>
      <c r="B96" s="20">
        <v>42010</v>
      </c>
      <c r="C96" s="22">
        <v>0.51607638888888896</v>
      </c>
      <c r="D96" s="21" t="s">
        <v>880</v>
      </c>
      <c r="E96" s="21" t="s">
        <v>881</v>
      </c>
      <c r="F96" t="s">
        <v>111</v>
      </c>
      <c r="G96" t="s">
        <v>115</v>
      </c>
      <c r="H96" t="s">
        <v>115</v>
      </c>
    </row>
    <row r="97" spans="1:8" x14ac:dyDescent="0.25">
      <c r="A97">
        <v>1934104</v>
      </c>
      <c r="B97" s="20">
        <v>42010</v>
      </c>
      <c r="C97" s="22">
        <v>0.52181712962962956</v>
      </c>
      <c r="D97" s="21" t="s">
        <v>882</v>
      </c>
      <c r="E97" s="21" t="s">
        <v>883</v>
      </c>
      <c r="F97" t="s">
        <v>111</v>
      </c>
      <c r="G97" t="s">
        <v>117</v>
      </c>
      <c r="H97" t="s">
        <v>80</v>
      </c>
    </row>
    <row r="98" spans="1:8" x14ac:dyDescent="0.25">
      <c r="A98">
        <v>1934119</v>
      </c>
      <c r="B98" s="20">
        <v>42010</v>
      </c>
      <c r="C98" s="22">
        <v>0.52396990740740745</v>
      </c>
      <c r="D98" s="21" t="s">
        <v>884</v>
      </c>
      <c r="E98" s="21" t="s">
        <v>885</v>
      </c>
      <c r="F98" t="s">
        <v>111</v>
      </c>
      <c r="G98" t="s">
        <v>115</v>
      </c>
      <c r="H98" t="s">
        <v>115</v>
      </c>
    </row>
    <row r="99" spans="1:8" x14ac:dyDescent="0.25">
      <c r="A99">
        <v>1934135</v>
      </c>
      <c r="B99" s="20">
        <v>42010</v>
      </c>
      <c r="C99" s="22">
        <v>0.52568287037037031</v>
      </c>
      <c r="D99" s="21" t="s">
        <v>886</v>
      </c>
      <c r="E99" s="21" t="s">
        <v>887</v>
      </c>
      <c r="F99" t="s">
        <v>111</v>
      </c>
      <c r="G99" t="s">
        <v>115</v>
      </c>
      <c r="H99" t="s">
        <v>115</v>
      </c>
    </row>
    <row r="100" spans="1:8" x14ac:dyDescent="0.25">
      <c r="A100">
        <v>1934319</v>
      </c>
      <c r="B100" s="20">
        <v>42010</v>
      </c>
      <c r="C100" s="22">
        <v>0.54340277777777779</v>
      </c>
      <c r="D100" s="21" t="s">
        <v>888</v>
      </c>
      <c r="E100" s="21" t="s">
        <v>889</v>
      </c>
      <c r="F100" t="s">
        <v>111</v>
      </c>
      <c r="G100" t="s">
        <v>116</v>
      </c>
      <c r="H100" t="s">
        <v>79</v>
      </c>
    </row>
    <row r="101" spans="1:8" x14ac:dyDescent="0.25">
      <c r="A101">
        <v>1934395</v>
      </c>
      <c r="B101" s="20">
        <v>42010</v>
      </c>
      <c r="C101" s="22">
        <v>0.55193287037037042</v>
      </c>
      <c r="D101" s="21" t="s">
        <v>890</v>
      </c>
      <c r="E101" s="21" t="s">
        <v>891</v>
      </c>
      <c r="F101" t="s">
        <v>111</v>
      </c>
      <c r="G101" t="s">
        <v>115</v>
      </c>
      <c r="H101" t="s">
        <v>115</v>
      </c>
    </row>
    <row r="102" spans="1:8" x14ac:dyDescent="0.25">
      <c r="A102">
        <v>1934445</v>
      </c>
      <c r="B102" s="20">
        <v>42010</v>
      </c>
      <c r="C102" s="22">
        <v>0.55902777777777779</v>
      </c>
      <c r="D102" s="21" t="s">
        <v>892</v>
      </c>
      <c r="E102" s="21" t="s">
        <v>893</v>
      </c>
      <c r="F102" t="s">
        <v>111</v>
      </c>
      <c r="G102" t="s">
        <v>115</v>
      </c>
      <c r="H102" t="s">
        <v>115</v>
      </c>
    </row>
    <row r="103" spans="1:8" x14ac:dyDescent="0.25">
      <c r="A103">
        <v>1934466</v>
      </c>
      <c r="B103" s="20">
        <v>42010</v>
      </c>
      <c r="C103" s="22">
        <v>0.56174768518518514</v>
      </c>
      <c r="D103" s="21" t="s">
        <v>894</v>
      </c>
      <c r="E103" s="21" t="s">
        <v>895</v>
      </c>
      <c r="F103" t="s">
        <v>111</v>
      </c>
      <c r="G103" t="s">
        <v>115</v>
      </c>
      <c r="H103" t="s">
        <v>115</v>
      </c>
    </row>
    <row r="104" spans="1:8" x14ac:dyDescent="0.25">
      <c r="A104">
        <v>1934515</v>
      </c>
      <c r="B104" s="20">
        <v>42010</v>
      </c>
      <c r="C104" s="22">
        <v>0.56982638888888892</v>
      </c>
      <c r="D104" s="21" t="s">
        <v>896</v>
      </c>
      <c r="E104" s="21" t="s">
        <v>897</v>
      </c>
      <c r="F104" t="s">
        <v>112</v>
      </c>
      <c r="G104" t="s">
        <v>115</v>
      </c>
      <c r="H104" t="s">
        <v>115</v>
      </c>
    </row>
    <row r="105" spans="1:8" x14ac:dyDescent="0.25">
      <c r="A105">
        <v>1934526</v>
      </c>
      <c r="B105" s="20">
        <v>42010</v>
      </c>
      <c r="C105" s="22">
        <v>0.57246527777777778</v>
      </c>
      <c r="D105" s="21" t="s">
        <v>898</v>
      </c>
      <c r="E105" s="21" t="s">
        <v>899</v>
      </c>
      <c r="F105" t="s">
        <v>112</v>
      </c>
      <c r="G105" t="s">
        <v>115</v>
      </c>
      <c r="H105" t="s">
        <v>115</v>
      </c>
    </row>
    <row r="106" spans="1:8" x14ac:dyDescent="0.25">
      <c r="A106">
        <v>1934561</v>
      </c>
      <c r="B106" s="20">
        <v>42010</v>
      </c>
      <c r="C106" s="22">
        <v>0.57606481481481475</v>
      </c>
      <c r="D106" s="21" t="s">
        <v>900</v>
      </c>
      <c r="E106" s="21" t="s">
        <v>901</v>
      </c>
      <c r="F106" t="s">
        <v>111</v>
      </c>
      <c r="G106" t="s">
        <v>116</v>
      </c>
      <c r="H106" t="s">
        <v>79</v>
      </c>
    </row>
    <row r="107" spans="1:8" x14ac:dyDescent="0.25">
      <c r="A107">
        <v>1934582</v>
      </c>
      <c r="B107" s="20">
        <v>42010</v>
      </c>
      <c r="C107" s="22">
        <v>0.57775462962962965</v>
      </c>
      <c r="D107" s="21" t="s">
        <v>902</v>
      </c>
      <c r="E107" s="21" t="s">
        <v>903</v>
      </c>
      <c r="F107" t="s">
        <v>111</v>
      </c>
      <c r="G107" t="s">
        <v>116</v>
      </c>
      <c r="H107" t="s">
        <v>79</v>
      </c>
    </row>
    <row r="108" spans="1:8" x14ac:dyDescent="0.25">
      <c r="A108">
        <v>1934591</v>
      </c>
      <c r="B108" s="20">
        <v>42010</v>
      </c>
      <c r="C108" s="22">
        <v>0.57851851851851854</v>
      </c>
      <c r="D108" s="21" t="s">
        <v>904</v>
      </c>
      <c r="E108" s="21" t="s">
        <v>905</v>
      </c>
      <c r="F108" t="s">
        <v>112</v>
      </c>
      <c r="G108" t="s">
        <v>115</v>
      </c>
      <c r="H108" t="s">
        <v>115</v>
      </c>
    </row>
    <row r="109" spans="1:8" x14ac:dyDescent="0.25">
      <c r="A109">
        <v>1934607</v>
      </c>
      <c r="B109" s="20">
        <v>42010</v>
      </c>
      <c r="C109" s="22">
        <v>0.58060185185185187</v>
      </c>
      <c r="D109" s="21" t="s">
        <v>906</v>
      </c>
      <c r="E109" s="21" t="s">
        <v>907</v>
      </c>
      <c r="F109" t="s">
        <v>112</v>
      </c>
      <c r="G109" t="s">
        <v>116</v>
      </c>
      <c r="H109" t="s">
        <v>80</v>
      </c>
    </row>
    <row r="110" spans="1:8" x14ac:dyDescent="0.25">
      <c r="A110">
        <v>1934624</v>
      </c>
      <c r="B110" s="20">
        <v>42010</v>
      </c>
      <c r="C110" s="22">
        <v>0.58241898148148141</v>
      </c>
      <c r="D110" s="21" t="s">
        <v>537</v>
      </c>
      <c r="E110" s="21" t="s">
        <v>908</v>
      </c>
      <c r="F110" t="s">
        <v>111</v>
      </c>
      <c r="G110" t="s">
        <v>115</v>
      </c>
      <c r="H110" t="s">
        <v>115</v>
      </c>
    </row>
    <row r="111" spans="1:8" x14ac:dyDescent="0.25">
      <c r="A111">
        <v>1934625</v>
      </c>
      <c r="B111" s="20">
        <v>42010</v>
      </c>
      <c r="C111" s="22">
        <v>0.5824421296296296</v>
      </c>
      <c r="D111" s="21" t="s">
        <v>909</v>
      </c>
      <c r="E111" s="21" t="s">
        <v>910</v>
      </c>
      <c r="F111" t="s">
        <v>112</v>
      </c>
      <c r="G111" t="s">
        <v>115</v>
      </c>
      <c r="H111" t="s">
        <v>115</v>
      </c>
    </row>
    <row r="112" spans="1:8" x14ac:dyDescent="0.25">
      <c r="A112">
        <v>1934668</v>
      </c>
      <c r="B112" s="20">
        <v>42010</v>
      </c>
      <c r="C112" s="22">
        <v>0.58586805555555554</v>
      </c>
      <c r="D112" s="21" t="s">
        <v>911</v>
      </c>
      <c r="E112" s="21" t="s">
        <v>912</v>
      </c>
      <c r="F112" t="s">
        <v>112</v>
      </c>
      <c r="G112" t="s">
        <v>116</v>
      </c>
      <c r="H112" t="s">
        <v>79</v>
      </c>
    </row>
    <row r="113" spans="1:8" x14ac:dyDescent="0.25">
      <c r="A113">
        <v>1934703</v>
      </c>
      <c r="B113" s="20">
        <v>42010</v>
      </c>
      <c r="C113" s="22">
        <v>0.58907407407407408</v>
      </c>
      <c r="D113" s="21" t="s">
        <v>913</v>
      </c>
      <c r="E113" s="21" t="s">
        <v>914</v>
      </c>
      <c r="F113" t="s">
        <v>112</v>
      </c>
      <c r="G113" t="s">
        <v>115</v>
      </c>
      <c r="H113" t="s">
        <v>115</v>
      </c>
    </row>
    <row r="114" spans="1:8" x14ac:dyDescent="0.25">
      <c r="A114">
        <v>1934757</v>
      </c>
      <c r="B114" s="20">
        <v>42010</v>
      </c>
      <c r="C114" s="22">
        <v>0.59486111111111117</v>
      </c>
      <c r="D114" s="21" t="s">
        <v>915</v>
      </c>
      <c r="E114" s="21" t="s">
        <v>916</v>
      </c>
      <c r="F114" t="s">
        <v>112</v>
      </c>
      <c r="G114" t="s">
        <v>115</v>
      </c>
      <c r="H114" t="s">
        <v>115</v>
      </c>
    </row>
    <row r="115" spans="1:8" x14ac:dyDescent="0.25">
      <c r="A115">
        <v>1934815</v>
      </c>
      <c r="B115" s="20">
        <v>42010</v>
      </c>
      <c r="C115" s="22">
        <v>0.59980324074074076</v>
      </c>
      <c r="D115" s="21" t="s">
        <v>917</v>
      </c>
      <c r="E115" s="21" t="s">
        <v>918</v>
      </c>
      <c r="F115" t="s">
        <v>112</v>
      </c>
      <c r="G115" t="s">
        <v>115</v>
      </c>
      <c r="H115" t="s">
        <v>115</v>
      </c>
    </row>
    <row r="116" spans="1:8" x14ac:dyDescent="0.25">
      <c r="A116">
        <v>1934854</v>
      </c>
      <c r="B116" s="20">
        <v>42010</v>
      </c>
      <c r="C116" s="22">
        <v>0.60420138888888886</v>
      </c>
      <c r="D116" s="21" t="s">
        <v>919</v>
      </c>
      <c r="E116" s="21" t="s">
        <v>920</v>
      </c>
      <c r="F116" t="s">
        <v>112</v>
      </c>
      <c r="G116" t="s">
        <v>115</v>
      </c>
      <c r="H116" t="s">
        <v>115</v>
      </c>
    </row>
    <row r="117" spans="1:8" x14ac:dyDescent="0.25">
      <c r="A117">
        <v>1935028</v>
      </c>
      <c r="B117" s="20">
        <v>42010</v>
      </c>
      <c r="C117" s="22">
        <v>0.6196180555555556</v>
      </c>
      <c r="D117" s="21" t="s">
        <v>921</v>
      </c>
      <c r="E117" s="21" t="s">
        <v>922</v>
      </c>
      <c r="F117" t="s">
        <v>112</v>
      </c>
      <c r="G117" t="s">
        <v>115</v>
      </c>
      <c r="H117" t="s">
        <v>115</v>
      </c>
    </row>
    <row r="118" spans="1:8" x14ac:dyDescent="0.25">
      <c r="A118">
        <v>1935052</v>
      </c>
      <c r="B118" s="20">
        <v>42010</v>
      </c>
      <c r="C118" s="22">
        <v>0.62239583333333337</v>
      </c>
      <c r="D118" s="21" t="s">
        <v>923</v>
      </c>
      <c r="E118" s="21" t="s">
        <v>924</v>
      </c>
      <c r="F118" t="s">
        <v>112</v>
      </c>
      <c r="G118" t="s">
        <v>115</v>
      </c>
      <c r="H118" t="s">
        <v>115</v>
      </c>
    </row>
    <row r="119" spans="1:8" x14ac:dyDescent="0.25">
      <c r="A119">
        <v>1935095</v>
      </c>
      <c r="B119" s="20">
        <v>42010</v>
      </c>
      <c r="C119" s="22">
        <v>0.62707175925925929</v>
      </c>
      <c r="D119" s="21" t="s">
        <v>925</v>
      </c>
      <c r="E119" s="21" t="s">
        <v>926</v>
      </c>
      <c r="F119" t="s">
        <v>111</v>
      </c>
      <c r="G119" t="s">
        <v>115</v>
      </c>
      <c r="H119" t="s">
        <v>115</v>
      </c>
    </row>
    <row r="120" spans="1:8" x14ac:dyDescent="0.25">
      <c r="A120">
        <v>1935119</v>
      </c>
      <c r="B120" s="20">
        <v>42010</v>
      </c>
      <c r="C120" s="22">
        <v>0.62869212962962961</v>
      </c>
      <c r="D120" s="21" t="s">
        <v>927</v>
      </c>
      <c r="E120" s="21" t="s">
        <v>928</v>
      </c>
      <c r="F120" t="s">
        <v>111</v>
      </c>
      <c r="G120" t="s">
        <v>117</v>
      </c>
      <c r="H120" t="s">
        <v>80</v>
      </c>
    </row>
    <row r="121" spans="1:8" x14ac:dyDescent="0.25">
      <c r="A121">
        <v>1935141</v>
      </c>
      <c r="B121" s="20">
        <v>42010</v>
      </c>
      <c r="C121" s="22">
        <v>0.63091435185185185</v>
      </c>
      <c r="D121" s="21" t="s">
        <v>929</v>
      </c>
      <c r="E121" s="21" t="s">
        <v>930</v>
      </c>
      <c r="F121" t="s">
        <v>111</v>
      </c>
      <c r="G121" t="s">
        <v>115</v>
      </c>
      <c r="H121" t="s">
        <v>115</v>
      </c>
    </row>
    <row r="122" spans="1:8" x14ac:dyDescent="0.25">
      <c r="A122">
        <v>1935170</v>
      </c>
      <c r="B122" s="20">
        <v>42010</v>
      </c>
      <c r="C122" s="22">
        <v>0.63386574074074076</v>
      </c>
      <c r="D122" s="21" t="s">
        <v>714</v>
      </c>
      <c r="E122" s="21" t="s">
        <v>715</v>
      </c>
      <c r="F122" t="s">
        <v>111</v>
      </c>
      <c r="G122" t="s">
        <v>115</v>
      </c>
      <c r="H122" t="s">
        <v>115</v>
      </c>
    </row>
    <row r="123" spans="1:8" x14ac:dyDescent="0.25">
      <c r="A123">
        <v>1935189</v>
      </c>
      <c r="B123" s="20">
        <v>42010</v>
      </c>
      <c r="C123" s="22">
        <v>0.63527777777777772</v>
      </c>
      <c r="D123" s="21" t="s">
        <v>716</v>
      </c>
      <c r="E123" s="21" t="s">
        <v>717</v>
      </c>
      <c r="F123" t="s">
        <v>111</v>
      </c>
      <c r="G123" t="s">
        <v>115</v>
      </c>
      <c r="H123" t="s">
        <v>115</v>
      </c>
    </row>
    <row r="124" spans="1:8" x14ac:dyDescent="0.25">
      <c r="A124">
        <v>1935211</v>
      </c>
      <c r="B124" s="20">
        <v>42010</v>
      </c>
      <c r="C124" s="22">
        <v>0.63769675925925928</v>
      </c>
      <c r="D124" s="21" t="s">
        <v>718</v>
      </c>
      <c r="E124" s="21" t="s">
        <v>719</v>
      </c>
      <c r="F124" t="s">
        <v>111</v>
      </c>
      <c r="G124" t="s">
        <v>115</v>
      </c>
      <c r="H124" t="s">
        <v>115</v>
      </c>
    </row>
    <row r="125" spans="1:8" x14ac:dyDescent="0.25">
      <c r="A125">
        <v>1935266</v>
      </c>
      <c r="B125" s="20">
        <v>42010</v>
      </c>
      <c r="C125" s="22">
        <v>0.64156250000000004</v>
      </c>
      <c r="D125" s="21" t="s">
        <v>720</v>
      </c>
      <c r="E125" s="21" t="s">
        <v>721</v>
      </c>
      <c r="F125" t="s">
        <v>111</v>
      </c>
      <c r="G125" t="s">
        <v>116</v>
      </c>
      <c r="H125" t="s">
        <v>79</v>
      </c>
    </row>
    <row r="126" spans="1:8" x14ac:dyDescent="0.25">
      <c r="A126">
        <v>1935287</v>
      </c>
      <c r="B126" s="20">
        <v>42010</v>
      </c>
      <c r="C126" s="22">
        <v>0.64383101851851854</v>
      </c>
      <c r="D126" s="21" t="s">
        <v>722</v>
      </c>
      <c r="E126" s="21" t="s">
        <v>723</v>
      </c>
      <c r="F126" t="s">
        <v>111</v>
      </c>
      <c r="G126" t="s">
        <v>115</v>
      </c>
      <c r="H126" t="s">
        <v>115</v>
      </c>
    </row>
    <row r="127" spans="1:8" x14ac:dyDescent="0.25">
      <c r="A127">
        <v>1935374</v>
      </c>
      <c r="B127" s="20">
        <v>42010</v>
      </c>
      <c r="C127" s="22">
        <v>0.65057870370370374</v>
      </c>
      <c r="D127" s="21" t="s">
        <v>724</v>
      </c>
      <c r="E127" s="21" t="s">
        <v>725</v>
      </c>
      <c r="F127" t="s">
        <v>111</v>
      </c>
      <c r="G127" t="s">
        <v>116</v>
      </c>
      <c r="H127" t="s">
        <v>79</v>
      </c>
    </row>
    <row r="128" spans="1:8" x14ac:dyDescent="0.25">
      <c r="A128">
        <v>1935397</v>
      </c>
      <c r="B128" s="20">
        <v>42010</v>
      </c>
      <c r="C128" s="22">
        <v>0.65240740740740744</v>
      </c>
      <c r="D128" s="21" t="s">
        <v>726</v>
      </c>
      <c r="E128" s="21" t="s">
        <v>727</v>
      </c>
      <c r="F128" t="s">
        <v>111</v>
      </c>
      <c r="G128" t="s">
        <v>116</v>
      </c>
      <c r="H128" t="s">
        <v>80</v>
      </c>
    </row>
    <row r="129" spans="1:8" x14ac:dyDescent="0.25">
      <c r="A129">
        <v>1935418</v>
      </c>
      <c r="B129" s="20">
        <v>42010</v>
      </c>
      <c r="C129" s="22">
        <v>0.65418981481481475</v>
      </c>
      <c r="D129" s="21" t="s">
        <v>728</v>
      </c>
      <c r="E129" s="21" t="s">
        <v>729</v>
      </c>
      <c r="F129" t="s">
        <v>111</v>
      </c>
      <c r="G129" t="s">
        <v>115</v>
      </c>
      <c r="H129" t="s">
        <v>115</v>
      </c>
    </row>
    <row r="130" spans="1:8" x14ac:dyDescent="0.25">
      <c r="A130">
        <v>1935569</v>
      </c>
      <c r="B130" s="20">
        <v>42010</v>
      </c>
      <c r="C130" s="22">
        <v>0.66706018518518517</v>
      </c>
      <c r="D130" s="21" t="s">
        <v>730</v>
      </c>
      <c r="E130" s="21" t="s">
        <v>731</v>
      </c>
      <c r="F130" t="s">
        <v>111</v>
      </c>
      <c r="G130" t="s">
        <v>115</v>
      </c>
      <c r="H130" t="s">
        <v>115</v>
      </c>
    </row>
    <row r="131" spans="1:8" x14ac:dyDescent="0.25">
      <c r="A131">
        <v>1935646</v>
      </c>
      <c r="B131" s="20">
        <v>42010</v>
      </c>
      <c r="C131" s="22">
        <v>0.67381944444444442</v>
      </c>
      <c r="D131" s="21" t="s">
        <v>732</v>
      </c>
      <c r="E131" s="21" t="s">
        <v>733</v>
      </c>
      <c r="F131" t="s">
        <v>111</v>
      </c>
      <c r="G131" t="s">
        <v>115</v>
      </c>
      <c r="H131" t="s">
        <v>115</v>
      </c>
    </row>
    <row r="132" spans="1:8" x14ac:dyDescent="0.25">
      <c r="A132">
        <v>1935660</v>
      </c>
      <c r="B132" s="20">
        <v>42010</v>
      </c>
      <c r="C132" s="22">
        <v>0.67539351851851848</v>
      </c>
      <c r="D132" s="21" t="s">
        <v>734</v>
      </c>
      <c r="E132" s="21" t="s">
        <v>735</v>
      </c>
      <c r="F132" t="s">
        <v>111</v>
      </c>
      <c r="G132" t="s">
        <v>116</v>
      </c>
      <c r="H132" t="s">
        <v>80</v>
      </c>
    </row>
    <row r="133" spans="1:8" x14ac:dyDescent="0.25">
      <c r="A133">
        <v>1935666</v>
      </c>
      <c r="B133" s="20">
        <v>42010</v>
      </c>
      <c r="C133" s="22">
        <v>0.67633101851851851</v>
      </c>
      <c r="D133" s="21" t="s">
        <v>736</v>
      </c>
      <c r="E133" s="21" t="s">
        <v>737</v>
      </c>
      <c r="F133" t="s">
        <v>100</v>
      </c>
      <c r="G133" t="s">
        <v>115</v>
      </c>
      <c r="H133" t="s">
        <v>115</v>
      </c>
    </row>
    <row r="134" spans="1:8" x14ac:dyDescent="0.25">
      <c r="A134">
        <v>1935679</v>
      </c>
      <c r="B134" s="20">
        <v>42010</v>
      </c>
      <c r="C134" s="22">
        <v>0.67756944444444445</v>
      </c>
      <c r="D134" s="21" t="s">
        <v>738</v>
      </c>
      <c r="E134" s="21" t="s">
        <v>739</v>
      </c>
      <c r="F134" t="s">
        <v>111</v>
      </c>
      <c r="G134" t="s">
        <v>115</v>
      </c>
      <c r="H134" t="s">
        <v>115</v>
      </c>
    </row>
    <row r="135" spans="1:8" x14ac:dyDescent="0.25">
      <c r="A135">
        <v>1935764</v>
      </c>
      <c r="B135" s="20">
        <v>42010</v>
      </c>
      <c r="C135" s="22">
        <v>0.68530092592592595</v>
      </c>
      <c r="D135" s="21" t="s">
        <v>528</v>
      </c>
      <c r="E135" s="21" t="s">
        <v>740</v>
      </c>
      <c r="F135" t="s">
        <v>111</v>
      </c>
      <c r="G135" t="s">
        <v>115</v>
      </c>
      <c r="H135" t="s">
        <v>115</v>
      </c>
    </row>
    <row r="136" spans="1:8" x14ac:dyDescent="0.25">
      <c r="A136">
        <v>1935796</v>
      </c>
      <c r="B136" s="20">
        <v>42010</v>
      </c>
      <c r="C136" s="22">
        <v>0.6885648148148148</v>
      </c>
      <c r="D136" s="21" t="s">
        <v>741</v>
      </c>
      <c r="E136" s="21" t="s">
        <v>742</v>
      </c>
      <c r="F136" t="s">
        <v>111</v>
      </c>
      <c r="G136" t="s">
        <v>115</v>
      </c>
      <c r="H136" t="s">
        <v>115</v>
      </c>
    </row>
    <row r="137" spans="1:8" x14ac:dyDescent="0.25">
      <c r="A137">
        <v>1935826</v>
      </c>
      <c r="B137" s="20">
        <v>42010</v>
      </c>
      <c r="C137" s="22">
        <v>0.69171296296296303</v>
      </c>
      <c r="D137" s="21" t="s">
        <v>743</v>
      </c>
      <c r="E137" s="21" t="s">
        <v>744</v>
      </c>
      <c r="F137" t="s">
        <v>111</v>
      </c>
      <c r="G137" t="s">
        <v>115</v>
      </c>
      <c r="H137" t="s">
        <v>115</v>
      </c>
    </row>
    <row r="138" spans="1:8" x14ac:dyDescent="0.25">
      <c r="A138">
        <v>1935830</v>
      </c>
      <c r="B138" s="20">
        <v>42010</v>
      </c>
      <c r="C138" s="22">
        <v>0.69196759259259266</v>
      </c>
      <c r="D138" s="21" t="s">
        <v>164</v>
      </c>
      <c r="E138" s="21" t="s">
        <v>745</v>
      </c>
      <c r="F138" t="s">
        <v>100</v>
      </c>
      <c r="G138" t="s">
        <v>116</v>
      </c>
      <c r="H138" t="s">
        <v>80</v>
      </c>
    </row>
    <row r="139" spans="1:8" x14ac:dyDescent="0.25">
      <c r="A139">
        <v>1935852</v>
      </c>
      <c r="B139" s="20">
        <v>42010</v>
      </c>
      <c r="C139" s="22">
        <v>0.69475694444444447</v>
      </c>
      <c r="D139" s="21" t="s">
        <v>746</v>
      </c>
      <c r="E139" s="21" t="s">
        <v>747</v>
      </c>
      <c r="F139" t="s">
        <v>100</v>
      </c>
      <c r="G139" t="s">
        <v>115</v>
      </c>
      <c r="H139" t="s">
        <v>115</v>
      </c>
    </row>
    <row r="140" spans="1:8" x14ac:dyDescent="0.25">
      <c r="A140">
        <v>1935865</v>
      </c>
      <c r="B140" s="20">
        <v>42010</v>
      </c>
      <c r="C140" s="22">
        <v>0.69576388888888896</v>
      </c>
      <c r="D140" s="21" t="s">
        <v>748</v>
      </c>
      <c r="E140" s="21" t="s">
        <v>749</v>
      </c>
      <c r="F140" t="s">
        <v>100</v>
      </c>
      <c r="G140" t="s">
        <v>116</v>
      </c>
      <c r="H140" t="s">
        <v>79</v>
      </c>
    </row>
    <row r="141" spans="1:8" x14ac:dyDescent="0.25">
      <c r="A141">
        <v>1935874</v>
      </c>
      <c r="B141" s="20">
        <v>42010</v>
      </c>
      <c r="C141" s="22">
        <v>0.69649305555555552</v>
      </c>
      <c r="D141" s="21" t="s">
        <v>750</v>
      </c>
      <c r="E141" s="21" t="s">
        <v>751</v>
      </c>
      <c r="F141" t="s">
        <v>111</v>
      </c>
      <c r="G141" t="s">
        <v>115</v>
      </c>
      <c r="H141" t="s">
        <v>115</v>
      </c>
    </row>
    <row r="142" spans="1:8" x14ac:dyDescent="0.25">
      <c r="A142">
        <v>1935902</v>
      </c>
      <c r="B142" s="20">
        <v>42010</v>
      </c>
      <c r="C142" s="22">
        <v>0.69892361111111112</v>
      </c>
      <c r="D142" s="21" t="s">
        <v>752</v>
      </c>
      <c r="E142" s="21" t="s">
        <v>753</v>
      </c>
      <c r="F142" t="s">
        <v>100</v>
      </c>
      <c r="G142" t="s">
        <v>115</v>
      </c>
      <c r="H142" t="s">
        <v>115</v>
      </c>
    </row>
    <row r="143" spans="1:8" x14ac:dyDescent="0.25">
      <c r="A143">
        <v>1935904</v>
      </c>
      <c r="B143" s="20">
        <v>42010</v>
      </c>
      <c r="C143" s="22">
        <v>0.69928240740740744</v>
      </c>
      <c r="D143" s="21" t="s">
        <v>754</v>
      </c>
      <c r="E143" s="21" t="s">
        <v>755</v>
      </c>
      <c r="F143" t="s">
        <v>111</v>
      </c>
      <c r="G143" t="s">
        <v>115</v>
      </c>
      <c r="H143" t="s">
        <v>115</v>
      </c>
    </row>
    <row r="144" spans="1:8" x14ac:dyDescent="0.25">
      <c r="A144">
        <v>1935963</v>
      </c>
      <c r="B144" s="20">
        <v>42010</v>
      </c>
      <c r="C144" s="22">
        <v>0.70414351851851853</v>
      </c>
      <c r="D144" s="21" t="s">
        <v>756</v>
      </c>
      <c r="E144" s="21" t="s">
        <v>757</v>
      </c>
      <c r="F144" t="s">
        <v>100</v>
      </c>
      <c r="G144" t="s">
        <v>117</v>
      </c>
      <c r="H144" t="s">
        <v>79</v>
      </c>
    </row>
    <row r="145" spans="1:8" x14ac:dyDescent="0.25">
      <c r="A145">
        <v>1936005</v>
      </c>
      <c r="B145" s="20">
        <v>42010</v>
      </c>
      <c r="C145" s="22">
        <v>0.70840277777777771</v>
      </c>
      <c r="D145" s="21" t="s">
        <v>758</v>
      </c>
      <c r="E145" s="21" t="s">
        <v>759</v>
      </c>
      <c r="F145" t="s">
        <v>100</v>
      </c>
      <c r="G145" t="s">
        <v>115</v>
      </c>
      <c r="H145" t="s">
        <v>115</v>
      </c>
    </row>
    <row r="146" spans="1:8" x14ac:dyDescent="0.25">
      <c r="A146">
        <v>1936022</v>
      </c>
      <c r="B146" s="20">
        <v>42010</v>
      </c>
      <c r="C146" s="22">
        <v>0.71015046296296302</v>
      </c>
      <c r="D146" s="21" t="s">
        <v>760</v>
      </c>
      <c r="E146" s="21" t="s">
        <v>761</v>
      </c>
      <c r="F146" t="s">
        <v>100</v>
      </c>
      <c r="G146" t="s">
        <v>116</v>
      </c>
      <c r="H146" t="s">
        <v>80</v>
      </c>
    </row>
    <row r="147" spans="1:8" x14ac:dyDescent="0.25">
      <c r="A147">
        <v>1936054</v>
      </c>
      <c r="B147" s="20">
        <v>42010</v>
      </c>
      <c r="C147" s="22">
        <v>0.71481481481481479</v>
      </c>
      <c r="D147" s="21" t="s">
        <v>762</v>
      </c>
      <c r="E147" s="21" t="s">
        <v>763</v>
      </c>
      <c r="F147" t="s">
        <v>100</v>
      </c>
      <c r="G147" t="s">
        <v>115</v>
      </c>
      <c r="H147" t="s">
        <v>115</v>
      </c>
    </row>
    <row r="148" spans="1:8" x14ac:dyDescent="0.25">
      <c r="A148">
        <v>1936082</v>
      </c>
      <c r="B148" s="20">
        <v>42010</v>
      </c>
      <c r="C148" s="22">
        <v>0.71827546296296296</v>
      </c>
      <c r="D148" s="21" t="s">
        <v>537</v>
      </c>
      <c r="E148" s="21" t="s">
        <v>764</v>
      </c>
      <c r="F148" t="s">
        <v>100</v>
      </c>
      <c r="G148" t="s">
        <v>115</v>
      </c>
      <c r="H148" t="s">
        <v>115</v>
      </c>
    </row>
    <row r="149" spans="1:8" x14ac:dyDescent="0.25">
      <c r="A149">
        <v>1936103</v>
      </c>
      <c r="B149" s="20">
        <v>42010</v>
      </c>
      <c r="C149" s="22">
        <v>0.72040509259259267</v>
      </c>
      <c r="D149" s="21" t="s">
        <v>404</v>
      </c>
      <c r="E149" s="21" t="s">
        <v>765</v>
      </c>
      <c r="F149" t="s">
        <v>100</v>
      </c>
      <c r="G149" t="s">
        <v>116</v>
      </c>
      <c r="H149" t="s">
        <v>79</v>
      </c>
    </row>
    <row r="150" spans="1:8" x14ac:dyDescent="0.25">
      <c r="A150">
        <v>1936153</v>
      </c>
      <c r="B150" s="20">
        <v>42010</v>
      </c>
      <c r="C150" s="22">
        <v>0.72944444444444445</v>
      </c>
      <c r="D150" s="21" t="s">
        <v>766</v>
      </c>
      <c r="E150" s="21" t="s">
        <v>767</v>
      </c>
      <c r="F150" t="s">
        <v>100</v>
      </c>
      <c r="G150" t="s">
        <v>116</v>
      </c>
      <c r="H150" t="s">
        <v>79</v>
      </c>
    </row>
    <row r="151" spans="1:8" x14ac:dyDescent="0.25">
      <c r="A151">
        <v>1936164</v>
      </c>
      <c r="B151" s="20">
        <v>42010</v>
      </c>
      <c r="C151" s="22">
        <v>0.73143518518518524</v>
      </c>
      <c r="D151" s="21" t="s">
        <v>768</v>
      </c>
      <c r="E151" s="21" t="s">
        <v>769</v>
      </c>
      <c r="F151" t="s">
        <v>100</v>
      </c>
      <c r="G151" t="s">
        <v>115</v>
      </c>
      <c r="H151" t="s">
        <v>115</v>
      </c>
    </row>
    <row r="152" spans="1:8" x14ac:dyDescent="0.25">
      <c r="A152">
        <v>1936192</v>
      </c>
      <c r="B152" s="20">
        <v>42010</v>
      </c>
      <c r="C152" s="22">
        <v>0.7379282407407407</v>
      </c>
      <c r="D152" s="21" t="s">
        <v>770</v>
      </c>
      <c r="E152" s="21" t="s">
        <v>771</v>
      </c>
      <c r="F152" t="s">
        <v>100</v>
      </c>
      <c r="G152" t="s">
        <v>115</v>
      </c>
      <c r="H152" t="s">
        <v>115</v>
      </c>
    </row>
    <row r="153" spans="1:8" x14ac:dyDescent="0.25">
      <c r="A153">
        <v>1936201</v>
      </c>
      <c r="B153" s="20">
        <v>42010</v>
      </c>
      <c r="C153" s="22">
        <v>0.7391550925925926</v>
      </c>
      <c r="D153" s="21" t="s">
        <v>772</v>
      </c>
      <c r="E153" s="21" t="s">
        <v>773</v>
      </c>
      <c r="F153" t="s">
        <v>100</v>
      </c>
      <c r="G153" t="s">
        <v>115</v>
      </c>
      <c r="H153" t="s">
        <v>115</v>
      </c>
    </row>
    <row r="154" spans="1:8" x14ac:dyDescent="0.25">
      <c r="A154">
        <v>1936209</v>
      </c>
      <c r="B154" s="20">
        <v>42010</v>
      </c>
      <c r="C154" s="22">
        <v>0.74160879629629628</v>
      </c>
      <c r="D154" s="21" t="s">
        <v>774</v>
      </c>
      <c r="E154" s="21" t="s">
        <v>775</v>
      </c>
      <c r="F154" t="s">
        <v>100</v>
      </c>
      <c r="G154" t="s">
        <v>115</v>
      </c>
      <c r="H154" t="s">
        <v>115</v>
      </c>
    </row>
    <row r="155" spans="1:8" x14ac:dyDescent="0.25">
      <c r="A155">
        <v>1936219</v>
      </c>
      <c r="B155" s="20">
        <v>42010</v>
      </c>
      <c r="C155" s="22">
        <v>0.74283564814814806</v>
      </c>
      <c r="D155" s="21" t="s">
        <v>776</v>
      </c>
      <c r="E155" s="21" t="s">
        <v>777</v>
      </c>
      <c r="F155" t="s">
        <v>100</v>
      </c>
      <c r="G155" t="s">
        <v>115</v>
      </c>
      <c r="H155" t="s">
        <v>115</v>
      </c>
    </row>
    <row r="156" spans="1:8" x14ac:dyDescent="0.25">
      <c r="A156">
        <v>1936227</v>
      </c>
      <c r="B156" s="20">
        <v>42010</v>
      </c>
      <c r="C156" s="22">
        <v>0.74510416666666668</v>
      </c>
      <c r="D156" s="21" t="s">
        <v>778</v>
      </c>
      <c r="E156" s="21" t="s">
        <v>779</v>
      </c>
      <c r="F156" t="s">
        <v>100</v>
      </c>
      <c r="G156" t="s">
        <v>115</v>
      </c>
      <c r="H156" t="s">
        <v>115</v>
      </c>
    </row>
    <row r="157" spans="1:8" x14ac:dyDescent="0.25">
      <c r="A157">
        <v>1936233</v>
      </c>
      <c r="B157" s="20">
        <v>42010</v>
      </c>
      <c r="C157" s="22">
        <v>0.74662037037037043</v>
      </c>
      <c r="D157" s="21" t="s">
        <v>780</v>
      </c>
      <c r="E157" s="21" t="s">
        <v>781</v>
      </c>
      <c r="F157" t="s">
        <v>100</v>
      </c>
      <c r="G157" t="s">
        <v>115</v>
      </c>
      <c r="H157" t="s">
        <v>115</v>
      </c>
    </row>
    <row r="158" spans="1:8" x14ac:dyDescent="0.25">
      <c r="A158">
        <v>1936237</v>
      </c>
      <c r="B158" s="20">
        <v>42010</v>
      </c>
      <c r="C158" s="22">
        <v>0.74843749999999998</v>
      </c>
      <c r="D158" s="21" t="s">
        <v>782</v>
      </c>
      <c r="E158" s="21" t="s">
        <v>783</v>
      </c>
      <c r="F158" t="s">
        <v>100</v>
      </c>
      <c r="G158" t="s">
        <v>115</v>
      </c>
      <c r="H158" t="s">
        <v>115</v>
      </c>
    </row>
    <row r="159" spans="1:8" x14ac:dyDescent="0.25">
      <c r="A159">
        <v>1937391</v>
      </c>
      <c r="B159" s="20">
        <v>42011</v>
      </c>
      <c r="C159" s="22">
        <v>0.39229166666666665</v>
      </c>
      <c r="D159" s="21" t="s">
        <v>784</v>
      </c>
      <c r="E159" s="21" t="s">
        <v>785</v>
      </c>
      <c r="F159" t="s">
        <v>112</v>
      </c>
      <c r="G159" t="s">
        <v>115</v>
      </c>
      <c r="H159" t="s">
        <v>115</v>
      </c>
    </row>
    <row r="160" spans="1:8" x14ac:dyDescent="0.25">
      <c r="A160">
        <v>1938723</v>
      </c>
      <c r="B160" s="20">
        <v>42011</v>
      </c>
      <c r="C160" s="22">
        <v>0.47881944444444446</v>
      </c>
      <c r="D160" s="21" t="s">
        <v>786</v>
      </c>
      <c r="E160" s="21" t="s">
        <v>787</v>
      </c>
      <c r="F160" t="s">
        <v>112</v>
      </c>
      <c r="G160" t="s">
        <v>115</v>
      </c>
      <c r="H160" t="s">
        <v>115</v>
      </c>
    </row>
    <row r="161" spans="1:8" x14ac:dyDescent="0.25">
      <c r="A161">
        <v>1938761</v>
      </c>
      <c r="B161" s="20">
        <v>42011</v>
      </c>
      <c r="C161" s="22">
        <v>0.48116898148148146</v>
      </c>
      <c r="D161" s="21" t="s">
        <v>788</v>
      </c>
      <c r="E161" s="21" t="s">
        <v>789</v>
      </c>
      <c r="F161" t="s">
        <v>112</v>
      </c>
      <c r="G161" t="s">
        <v>115</v>
      </c>
      <c r="H161" t="s">
        <v>115</v>
      </c>
    </row>
    <row r="162" spans="1:8" x14ac:dyDescent="0.25">
      <c r="A162">
        <v>1938823</v>
      </c>
      <c r="B162" s="20">
        <v>42011</v>
      </c>
      <c r="C162" s="22">
        <v>0.48516203703703703</v>
      </c>
      <c r="D162" s="21" t="s">
        <v>790</v>
      </c>
      <c r="E162" s="21" t="s">
        <v>791</v>
      </c>
      <c r="F162" t="s">
        <v>112</v>
      </c>
      <c r="G162" t="s">
        <v>117</v>
      </c>
      <c r="H162" t="s">
        <v>80</v>
      </c>
    </row>
    <row r="163" spans="1:8" x14ac:dyDescent="0.25">
      <c r="A163">
        <v>1938855</v>
      </c>
      <c r="B163" s="20">
        <v>42011</v>
      </c>
      <c r="C163" s="22">
        <v>0.48692129629629632</v>
      </c>
      <c r="D163" s="21" t="s">
        <v>792</v>
      </c>
      <c r="E163" s="21" t="s">
        <v>793</v>
      </c>
      <c r="F163" t="s">
        <v>112</v>
      </c>
      <c r="G163" t="s">
        <v>116</v>
      </c>
      <c r="H163" t="s">
        <v>80</v>
      </c>
    </row>
    <row r="164" spans="1:8" x14ac:dyDescent="0.25">
      <c r="A164">
        <v>1938873</v>
      </c>
      <c r="B164" s="20">
        <v>42011</v>
      </c>
      <c r="C164" s="22">
        <v>0.48825231481481479</v>
      </c>
      <c r="D164" s="21" t="s">
        <v>794</v>
      </c>
      <c r="E164" s="21" t="s">
        <v>795</v>
      </c>
      <c r="F164" t="s">
        <v>112</v>
      </c>
      <c r="G164" t="s">
        <v>115</v>
      </c>
      <c r="H164" t="s">
        <v>115</v>
      </c>
    </row>
    <row r="165" spans="1:8" x14ac:dyDescent="0.25">
      <c r="A165">
        <v>1938963</v>
      </c>
      <c r="B165" s="20">
        <v>42011</v>
      </c>
      <c r="C165" s="22">
        <v>0.49313657407407407</v>
      </c>
      <c r="D165" s="21" t="s">
        <v>796</v>
      </c>
      <c r="E165" s="21" t="s">
        <v>797</v>
      </c>
      <c r="F165" t="s">
        <v>112</v>
      </c>
      <c r="G165" t="s">
        <v>115</v>
      </c>
      <c r="H165" t="s">
        <v>115</v>
      </c>
    </row>
    <row r="166" spans="1:8" x14ac:dyDescent="0.25">
      <c r="A166">
        <v>1938989</v>
      </c>
      <c r="B166" s="20">
        <v>42011</v>
      </c>
      <c r="C166" s="22">
        <v>0.4946875</v>
      </c>
      <c r="D166" s="21" t="s">
        <v>798</v>
      </c>
      <c r="E166" s="21" t="s">
        <v>799</v>
      </c>
      <c r="F166" t="s">
        <v>112</v>
      </c>
      <c r="G166" t="s">
        <v>117</v>
      </c>
      <c r="H166" t="s">
        <v>115</v>
      </c>
    </row>
    <row r="167" spans="1:8" x14ac:dyDescent="0.25">
      <c r="A167">
        <v>1939005</v>
      </c>
      <c r="B167" s="20">
        <v>42011</v>
      </c>
      <c r="C167" s="22">
        <v>0.49618055555555557</v>
      </c>
      <c r="D167" s="21" t="s">
        <v>800</v>
      </c>
      <c r="E167" s="21" t="s">
        <v>801</v>
      </c>
      <c r="F167" t="s">
        <v>112</v>
      </c>
      <c r="G167" t="s">
        <v>115</v>
      </c>
      <c r="H167" t="s">
        <v>115</v>
      </c>
    </row>
    <row r="168" spans="1:8" x14ac:dyDescent="0.25">
      <c r="A168">
        <v>1939088</v>
      </c>
      <c r="B168" s="20">
        <v>42011</v>
      </c>
      <c r="C168" s="22">
        <v>0.50126157407407412</v>
      </c>
      <c r="D168" s="21" t="s">
        <v>802</v>
      </c>
      <c r="E168" s="21" t="s">
        <v>803</v>
      </c>
      <c r="F168" t="s">
        <v>112</v>
      </c>
      <c r="G168" t="s">
        <v>115</v>
      </c>
      <c r="H168" t="s">
        <v>115</v>
      </c>
    </row>
    <row r="169" spans="1:8" x14ac:dyDescent="0.25">
      <c r="A169">
        <v>1939133</v>
      </c>
      <c r="B169" s="20">
        <v>42011</v>
      </c>
      <c r="C169" s="22">
        <v>0.50407407407407401</v>
      </c>
      <c r="D169" s="21" t="s">
        <v>804</v>
      </c>
      <c r="E169" s="21" t="s">
        <v>805</v>
      </c>
      <c r="F169" t="s">
        <v>112</v>
      </c>
      <c r="G169" t="s">
        <v>116</v>
      </c>
      <c r="H169" t="s">
        <v>80</v>
      </c>
    </row>
    <row r="170" spans="1:8" x14ac:dyDescent="0.25">
      <c r="A170">
        <v>1939163</v>
      </c>
      <c r="B170" s="20">
        <v>42011</v>
      </c>
      <c r="C170" s="22">
        <v>0.50613425925925926</v>
      </c>
      <c r="D170" s="21" t="s">
        <v>806</v>
      </c>
      <c r="E170" s="21" t="s">
        <v>807</v>
      </c>
      <c r="F170" t="s">
        <v>112</v>
      </c>
      <c r="G170" t="s">
        <v>116</v>
      </c>
      <c r="H170" t="s">
        <v>80</v>
      </c>
    </row>
    <row r="171" spans="1:8" x14ac:dyDescent="0.25">
      <c r="A171">
        <v>1939192</v>
      </c>
      <c r="B171" s="20">
        <v>42011</v>
      </c>
      <c r="C171" s="22">
        <v>0.5083333333333333</v>
      </c>
      <c r="D171" s="21" t="s">
        <v>808</v>
      </c>
      <c r="E171" s="21" t="s">
        <v>809</v>
      </c>
      <c r="F171" t="s">
        <v>112</v>
      </c>
      <c r="G171" t="s">
        <v>115</v>
      </c>
      <c r="H171" t="s">
        <v>115</v>
      </c>
    </row>
    <row r="172" spans="1:8" x14ac:dyDescent="0.25">
      <c r="A172">
        <v>1939225</v>
      </c>
      <c r="B172" s="20">
        <v>42011</v>
      </c>
      <c r="C172" s="22">
        <v>0.51129629629629625</v>
      </c>
      <c r="D172" s="21" t="s">
        <v>810</v>
      </c>
      <c r="E172" s="21" t="s">
        <v>811</v>
      </c>
      <c r="F172" t="s">
        <v>112</v>
      </c>
      <c r="G172" t="s">
        <v>115</v>
      </c>
      <c r="H172" t="s">
        <v>115</v>
      </c>
    </row>
    <row r="173" spans="1:8" x14ac:dyDescent="0.25">
      <c r="A173">
        <v>1939253</v>
      </c>
      <c r="B173" s="20">
        <v>42011</v>
      </c>
      <c r="C173" s="22">
        <v>0.51371527777777781</v>
      </c>
      <c r="D173" s="21" t="s">
        <v>812</v>
      </c>
      <c r="E173" s="21" t="s">
        <v>813</v>
      </c>
      <c r="F173" t="s">
        <v>112</v>
      </c>
      <c r="G173" t="s">
        <v>115</v>
      </c>
      <c r="H173" t="s">
        <v>115</v>
      </c>
    </row>
    <row r="174" spans="1:8" x14ac:dyDescent="0.25">
      <c r="A174">
        <v>1939285</v>
      </c>
      <c r="B174" s="20">
        <v>42011</v>
      </c>
      <c r="C174" s="22">
        <v>0.51673611111111117</v>
      </c>
      <c r="D174" s="21" t="s">
        <v>814</v>
      </c>
      <c r="E174" s="21" t="s">
        <v>815</v>
      </c>
      <c r="F174" t="s">
        <v>112</v>
      </c>
      <c r="G174" t="s">
        <v>115</v>
      </c>
      <c r="H174" t="s">
        <v>115</v>
      </c>
    </row>
    <row r="175" spans="1:8" x14ac:dyDescent="0.25">
      <c r="A175">
        <v>1939364</v>
      </c>
      <c r="B175" s="20">
        <v>42011</v>
      </c>
      <c r="C175" s="22">
        <v>0.52429398148148143</v>
      </c>
      <c r="D175" s="21" t="s">
        <v>816</v>
      </c>
      <c r="E175" s="21" t="s">
        <v>817</v>
      </c>
      <c r="F175" t="s">
        <v>112</v>
      </c>
      <c r="G175" t="s">
        <v>116</v>
      </c>
      <c r="H175" t="s">
        <v>79</v>
      </c>
    </row>
    <row r="176" spans="1:8" x14ac:dyDescent="0.25">
      <c r="A176">
        <v>1939383</v>
      </c>
      <c r="B176" s="20">
        <v>42011</v>
      </c>
      <c r="C176" s="22">
        <v>0.52754629629629635</v>
      </c>
      <c r="D176" s="21" t="s">
        <v>818</v>
      </c>
      <c r="E176" s="21" t="s">
        <v>819</v>
      </c>
      <c r="F176" t="s">
        <v>112</v>
      </c>
      <c r="G176" t="s">
        <v>116</v>
      </c>
      <c r="H176" t="s">
        <v>79</v>
      </c>
    </row>
    <row r="177" spans="1:8" x14ac:dyDescent="0.25">
      <c r="A177">
        <v>1939440</v>
      </c>
      <c r="B177" s="20">
        <v>42011</v>
      </c>
      <c r="C177" s="22">
        <v>0.53353009259259265</v>
      </c>
      <c r="D177" s="21" t="s">
        <v>820</v>
      </c>
      <c r="E177" s="21" t="s">
        <v>821</v>
      </c>
      <c r="F177" t="s">
        <v>112</v>
      </c>
      <c r="G177" t="s">
        <v>115</v>
      </c>
      <c r="H177" t="s">
        <v>115</v>
      </c>
    </row>
    <row r="178" spans="1:8" x14ac:dyDescent="0.25">
      <c r="A178">
        <v>1939503</v>
      </c>
      <c r="B178" s="20">
        <v>42011</v>
      </c>
      <c r="C178" s="22">
        <v>0.54321759259259261</v>
      </c>
      <c r="D178" s="21" t="s">
        <v>822</v>
      </c>
      <c r="E178" s="21" t="s">
        <v>823</v>
      </c>
      <c r="F178" t="s">
        <v>112</v>
      </c>
      <c r="G178" t="s">
        <v>116</v>
      </c>
      <c r="H178" t="s">
        <v>80</v>
      </c>
    </row>
    <row r="179" spans="1:8" x14ac:dyDescent="0.25">
      <c r="A179">
        <v>1939523</v>
      </c>
      <c r="B179" s="20">
        <v>42011</v>
      </c>
      <c r="C179" s="22">
        <v>0.54539351851851847</v>
      </c>
      <c r="D179" s="21" t="s">
        <v>824</v>
      </c>
      <c r="E179" s="21" t="s">
        <v>825</v>
      </c>
      <c r="F179" t="s">
        <v>112</v>
      </c>
      <c r="G179" t="s">
        <v>115</v>
      </c>
      <c r="H179" t="s">
        <v>115</v>
      </c>
    </row>
    <row r="180" spans="1:8" x14ac:dyDescent="0.25">
      <c r="A180">
        <v>1939536</v>
      </c>
      <c r="B180" s="20">
        <v>42011</v>
      </c>
      <c r="C180" s="22">
        <v>0.54697916666666668</v>
      </c>
      <c r="D180" s="21" t="s">
        <v>826</v>
      </c>
      <c r="E180" s="21" t="s">
        <v>827</v>
      </c>
      <c r="F180" t="s">
        <v>112</v>
      </c>
      <c r="G180" t="s">
        <v>115</v>
      </c>
      <c r="H180" t="s">
        <v>115</v>
      </c>
    </row>
    <row r="181" spans="1:8" x14ac:dyDescent="0.25">
      <c r="A181">
        <v>1939549</v>
      </c>
      <c r="B181" s="20">
        <v>42011</v>
      </c>
      <c r="C181" s="22">
        <v>0.54873842592592592</v>
      </c>
      <c r="D181" s="21" t="s">
        <v>828</v>
      </c>
      <c r="E181" s="21" t="s">
        <v>829</v>
      </c>
      <c r="F181" t="s">
        <v>112</v>
      </c>
      <c r="G181" t="s">
        <v>116</v>
      </c>
      <c r="H181" t="s">
        <v>79</v>
      </c>
    </row>
    <row r="182" spans="1:8" x14ac:dyDescent="0.25">
      <c r="A182">
        <v>1939582</v>
      </c>
      <c r="B182" s="20">
        <v>42011</v>
      </c>
      <c r="C182" s="22">
        <v>0.55412037037037043</v>
      </c>
      <c r="D182" s="21" t="s">
        <v>830</v>
      </c>
      <c r="E182" s="21" t="s">
        <v>831</v>
      </c>
      <c r="F182" t="s">
        <v>112</v>
      </c>
      <c r="G182" t="s">
        <v>115</v>
      </c>
      <c r="H182" t="s">
        <v>115</v>
      </c>
    </row>
    <row r="183" spans="1:8" x14ac:dyDescent="0.25">
      <c r="A183">
        <v>1939618</v>
      </c>
      <c r="B183" s="20">
        <v>42011</v>
      </c>
      <c r="C183" s="22">
        <v>0.55920138888888882</v>
      </c>
      <c r="D183" s="21" t="s">
        <v>832</v>
      </c>
      <c r="E183" s="21" t="s">
        <v>833</v>
      </c>
      <c r="F183" t="s">
        <v>112</v>
      </c>
      <c r="G183" t="s">
        <v>116</v>
      </c>
      <c r="H183" t="s">
        <v>79</v>
      </c>
    </row>
    <row r="184" spans="1:8" x14ac:dyDescent="0.25">
      <c r="A184">
        <v>1939636</v>
      </c>
      <c r="B184" s="20">
        <v>42011</v>
      </c>
      <c r="C184" s="22">
        <v>0.56094907407407402</v>
      </c>
      <c r="D184" s="21" t="s">
        <v>834</v>
      </c>
      <c r="E184" s="21" t="s">
        <v>835</v>
      </c>
      <c r="F184" t="s">
        <v>112</v>
      </c>
      <c r="G184" t="s">
        <v>115</v>
      </c>
      <c r="H184" t="s">
        <v>115</v>
      </c>
    </row>
    <row r="185" spans="1:8" x14ac:dyDescent="0.25">
      <c r="A185">
        <v>1940072</v>
      </c>
      <c r="B185" s="20">
        <v>42011</v>
      </c>
      <c r="C185" s="22">
        <v>0.61108796296296297</v>
      </c>
      <c r="D185" s="21" t="s">
        <v>836</v>
      </c>
      <c r="E185" s="21" t="s">
        <v>837</v>
      </c>
      <c r="F185" t="s">
        <v>112</v>
      </c>
      <c r="G185" t="s">
        <v>115</v>
      </c>
      <c r="H185" t="s">
        <v>115</v>
      </c>
    </row>
    <row r="186" spans="1:8" x14ac:dyDescent="0.25">
      <c r="A186">
        <v>1940157</v>
      </c>
      <c r="B186" s="20">
        <v>42011</v>
      </c>
      <c r="C186" s="22">
        <v>0.61913194444444442</v>
      </c>
      <c r="D186" s="21" t="s">
        <v>838</v>
      </c>
      <c r="E186" s="21" t="s">
        <v>839</v>
      </c>
      <c r="F186" t="s">
        <v>112</v>
      </c>
      <c r="G186" t="s">
        <v>115</v>
      </c>
      <c r="H186" t="s">
        <v>115</v>
      </c>
    </row>
    <row r="187" spans="1:8" x14ac:dyDescent="0.25">
      <c r="A187">
        <v>1940299</v>
      </c>
      <c r="B187" s="20">
        <v>42011</v>
      </c>
      <c r="C187" s="22">
        <v>0.63078703703703709</v>
      </c>
      <c r="D187" s="21" t="s">
        <v>840</v>
      </c>
      <c r="E187" s="21" t="s">
        <v>841</v>
      </c>
      <c r="F187" t="s">
        <v>112</v>
      </c>
      <c r="G187" t="s">
        <v>115</v>
      </c>
      <c r="H187" t="s">
        <v>115</v>
      </c>
    </row>
    <row r="188" spans="1:8" x14ac:dyDescent="0.25">
      <c r="A188">
        <v>1940321</v>
      </c>
      <c r="B188" s="20">
        <v>42011</v>
      </c>
      <c r="C188" s="22">
        <v>0.63273148148148151</v>
      </c>
      <c r="D188" s="21" t="s">
        <v>842</v>
      </c>
      <c r="E188" s="21" t="s">
        <v>843</v>
      </c>
      <c r="F188" t="s">
        <v>112</v>
      </c>
      <c r="G188" t="s">
        <v>115</v>
      </c>
      <c r="H188" t="s">
        <v>115</v>
      </c>
    </row>
    <row r="189" spans="1:8" x14ac:dyDescent="0.25">
      <c r="A189">
        <v>1940340</v>
      </c>
      <c r="B189" s="20">
        <v>42011</v>
      </c>
      <c r="C189" s="22">
        <v>0.63400462962962967</v>
      </c>
      <c r="D189" s="21" t="s">
        <v>844</v>
      </c>
      <c r="E189" s="21" t="s">
        <v>845</v>
      </c>
      <c r="F189" t="s">
        <v>112</v>
      </c>
      <c r="G189" t="s">
        <v>116</v>
      </c>
      <c r="H189" t="s">
        <v>80</v>
      </c>
    </row>
    <row r="190" spans="1:8" x14ac:dyDescent="0.25">
      <c r="A190">
        <v>1940382</v>
      </c>
      <c r="B190" s="20">
        <v>42011</v>
      </c>
      <c r="C190" s="22">
        <v>0.63659722222222215</v>
      </c>
      <c r="D190" s="21" t="s">
        <v>846</v>
      </c>
      <c r="E190" s="21" t="s">
        <v>847</v>
      </c>
      <c r="F190" t="s">
        <v>112</v>
      </c>
      <c r="G190" t="s">
        <v>115</v>
      </c>
      <c r="H190" t="s">
        <v>115</v>
      </c>
    </row>
    <row r="191" spans="1:8" x14ac:dyDescent="0.25">
      <c r="A191">
        <v>1940402</v>
      </c>
      <c r="B191" s="20">
        <v>42011</v>
      </c>
      <c r="C191" s="22">
        <v>0.63878472222222216</v>
      </c>
      <c r="D191" s="21" t="s">
        <v>848</v>
      </c>
      <c r="E191" s="21" t="s">
        <v>849</v>
      </c>
      <c r="F191" t="s">
        <v>112</v>
      </c>
      <c r="G191" t="s">
        <v>115</v>
      </c>
      <c r="H191" t="s">
        <v>115</v>
      </c>
    </row>
    <row r="192" spans="1:8" x14ac:dyDescent="0.25">
      <c r="A192">
        <v>1940445</v>
      </c>
      <c r="B192" s="20">
        <v>42011</v>
      </c>
      <c r="C192" s="22">
        <v>0.64276620370370374</v>
      </c>
      <c r="D192" s="21" t="s">
        <v>850</v>
      </c>
      <c r="E192" s="21" t="s">
        <v>851</v>
      </c>
      <c r="F192" t="s">
        <v>112</v>
      </c>
      <c r="G192" t="s">
        <v>116</v>
      </c>
      <c r="H192" t="s">
        <v>80</v>
      </c>
    </row>
    <row r="193" spans="1:8" x14ac:dyDescent="0.25">
      <c r="A193">
        <v>1940540</v>
      </c>
      <c r="B193" s="20">
        <v>42011</v>
      </c>
      <c r="C193" s="22">
        <v>0.65258101851851846</v>
      </c>
      <c r="D193" s="21" t="s">
        <v>852</v>
      </c>
      <c r="E193" s="21" t="s">
        <v>853</v>
      </c>
      <c r="F193" t="s">
        <v>112</v>
      </c>
      <c r="G193" t="s">
        <v>115</v>
      </c>
      <c r="H193" t="s">
        <v>115</v>
      </c>
    </row>
    <row r="194" spans="1:8" x14ac:dyDescent="0.25">
      <c r="A194">
        <v>1940563</v>
      </c>
      <c r="B194" s="20">
        <v>42011</v>
      </c>
      <c r="C194" s="22">
        <v>0.65479166666666666</v>
      </c>
      <c r="D194" s="21" t="s">
        <v>854</v>
      </c>
      <c r="E194" s="21" t="s">
        <v>855</v>
      </c>
      <c r="F194" t="s">
        <v>112</v>
      </c>
      <c r="G194" t="s">
        <v>115</v>
      </c>
      <c r="H194" t="s">
        <v>115</v>
      </c>
    </row>
    <row r="195" spans="1:8" x14ac:dyDescent="0.25">
      <c r="A195">
        <v>1940592</v>
      </c>
      <c r="B195" s="20">
        <v>42011</v>
      </c>
      <c r="C195" s="22">
        <v>0.65769675925925919</v>
      </c>
      <c r="D195" s="21" t="s">
        <v>856</v>
      </c>
      <c r="E195" s="21" t="s">
        <v>857</v>
      </c>
      <c r="F195" t="s">
        <v>112</v>
      </c>
      <c r="G195" t="s">
        <v>115</v>
      </c>
      <c r="H195" t="s">
        <v>115</v>
      </c>
    </row>
    <row r="196" spans="1:8" x14ac:dyDescent="0.25">
      <c r="A196">
        <v>1940683</v>
      </c>
      <c r="B196" s="20">
        <v>42011</v>
      </c>
      <c r="C196" s="22">
        <v>0.66590277777777784</v>
      </c>
      <c r="D196" s="21" t="s">
        <v>858</v>
      </c>
      <c r="E196" s="21" t="s">
        <v>859</v>
      </c>
      <c r="F196" t="s">
        <v>112</v>
      </c>
      <c r="G196" t="s">
        <v>116</v>
      </c>
      <c r="H196" t="s">
        <v>79</v>
      </c>
    </row>
    <row r="197" spans="1:8" x14ac:dyDescent="0.25">
      <c r="A197">
        <v>1940713</v>
      </c>
      <c r="B197" s="20">
        <v>42011</v>
      </c>
      <c r="C197" s="22">
        <v>0.66836805555555545</v>
      </c>
      <c r="D197" s="21" t="s">
        <v>860</v>
      </c>
      <c r="E197" s="21" t="s">
        <v>861</v>
      </c>
      <c r="F197" t="s">
        <v>112</v>
      </c>
      <c r="G197" t="s">
        <v>115</v>
      </c>
      <c r="H197" t="s">
        <v>115</v>
      </c>
    </row>
    <row r="198" spans="1:8" x14ac:dyDescent="0.25">
      <c r="A198">
        <v>1940740</v>
      </c>
      <c r="B198" s="20">
        <v>42011</v>
      </c>
      <c r="C198" s="22">
        <v>0.67104166666666665</v>
      </c>
      <c r="D198" s="21" t="s">
        <v>862</v>
      </c>
      <c r="E198" s="21" t="s">
        <v>863</v>
      </c>
      <c r="F198" t="s">
        <v>112</v>
      </c>
      <c r="G198" t="s">
        <v>115</v>
      </c>
      <c r="H198" t="s">
        <v>115</v>
      </c>
    </row>
    <row r="199" spans="1:8" x14ac:dyDescent="0.25">
      <c r="A199">
        <v>1940789</v>
      </c>
      <c r="B199" s="20">
        <v>42011</v>
      </c>
      <c r="C199" s="22">
        <v>0.67553240740740739</v>
      </c>
      <c r="D199" s="21" t="s">
        <v>864</v>
      </c>
      <c r="E199" s="21" t="s">
        <v>865</v>
      </c>
      <c r="F199" t="s">
        <v>112</v>
      </c>
      <c r="G199" t="s">
        <v>115</v>
      </c>
      <c r="H199" t="s">
        <v>115</v>
      </c>
    </row>
    <row r="200" spans="1:8" x14ac:dyDescent="0.25">
      <c r="A200">
        <v>1940841</v>
      </c>
      <c r="B200" s="20">
        <v>42011</v>
      </c>
      <c r="C200" s="22">
        <v>0.68053240740740739</v>
      </c>
      <c r="D200" s="21" t="s">
        <v>866</v>
      </c>
      <c r="E200" s="21" t="s">
        <v>867</v>
      </c>
      <c r="F200" t="s">
        <v>112</v>
      </c>
      <c r="G200" t="s">
        <v>115</v>
      </c>
      <c r="H200" t="s">
        <v>115</v>
      </c>
    </row>
    <row r="201" spans="1:8" x14ac:dyDescent="0.25">
      <c r="A201">
        <v>1940886</v>
      </c>
      <c r="B201" s="20">
        <v>42011</v>
      </c>
      <c r="C201" s="22">
        <v>0.68447916666666664</v>
      </c>
      <c r="D201" s="21" t="s">
        <v>868</v>
      </c>
      <c r="E201" s="21" t="s">
        <v>869</v>
      </c>
      <c r="F201" t="s">
        <v>112</v>
      </c>
      <c r="G201" t="s">
        <v>116</v>
      </c>
      <c r="H201" t="s">
        <v>115</v>
      </c>
    </row>
    <row r="202" spans="1:8" x14ac:dyDescent="0.25">
      <c r="A202">
        <v>1941036</v>
      </c>
      <c r="B202" s="20">
        <v>42011</v>
      </c>
      <c r="C202" s="22">
        <v>0.70112268518518517</v>
      </c>
      <c r="D202" s="21" t="s">
        <v>870</v>
      </c>
      <c r="E202" s="21" t="s">
        <v>871</v>
      </c>
      <c r="F202" t="s">
        <v>112</v>
      </c>
      <c r="G202" t="s">
        <v>115</v>
      </c>
      <c r="H202" t="s">
        <v>115</v>
      </c>
    </row>
    <row r="203" spans="1:8" x14ac:dyDescent="0.25">
      <c r="A203">
        <v>1941062</v>
      </c>
      <c r="B203" s="20">
        <v>42011</v>
      </c>
      <c r="C203" s="22">
        <v>0.70385416666666656</v>
      </c>
      <c r="D203" s="21" t="s">
        <v>872</v>
      </c>
      <c r="E203" s="21" t="s">
        <v>873</v>
      </c>
      <c r="F203" t="s">
        <v>112</v>
      </c>
      <c r="G203" t="s">
        <v>115</v>
      </c>
      <c r="H203" t="s">
        <v>115</v>
      </c>
    </row>
    <row r="204" spans="1:8" x14ac:dyDescent="0.25">
      <c r="A204">
        <v>1941083</v>
      </c>
      <c r="B204" s="20">
        <v>42011</v>
      </c>
      <c r="C204" s="22">
        <v>0.70605324074074083</v>
      </c>
      <c r="D204" s="21" t="s">
        <v>874</v>
      </c>
      <c r="E204" s="21" t="s">
        <v>875</v>
      </c>
      <c r="F204" t="s">
        <v>112</v>
      </c>
      <c r="G204" t="s">
        <v>115</v>
      </c>
      <c r="H204" t="s">
        <v>115</v>
      </c>
    </row>
    <row r="205" spans="1:8" x14ac:dyDescent="0.25">
      <c r="A205">
        <v>1946528</v>
      </c>
      <c r="B205" s="20">
        <v>42013</v>
      </c>
      <c r="C205" s="22">
        <v>0.3528587962962963</v>
      </c>
      <c r="D205" s="21" t="s">
        <v>703</v>
      </c>
      <c r="E205" s="21" t="s">
        <v>704</v>
      </c>
      <c r="F205" t="s">
        <v>112</v>
      </c>
      <c r="G205" t="s">
        <v>115</v>
      </c>
      <c r="H205" t="s">
        <v>115</v>
      </c>
    </row>
    <row r="206" spans="1:8" x14ac:dyDescent="0.25">
      <c r="A206">
        <v>1946580</v>
      </c>
      <c r="B206" s="20">
        <v>42013</v>
      </c>
      <c r="C206" s="22">
        <v>0.35806712962962961</v>
      </c>
      <c r="D206" s="21" t="s">
        <v>705</v>
      </c>
      <c r="E206" s="21" t="s">
        <v>706</v>
      </c>
      <c r="F206" t="s">
        <v>112</v>
      </c>
      <c r="G206" t="s">
        <v>115</v>
      </c>
      <c r="H206" t="s">
        <v>115</v>
      </c>
    </row>
    <row r="207" spans="1:8" ht="15" customHeight="1" x14ac:dyDescent="0.25">
      <c r="A207">
        <v>1946861</v>
      </c>
      <c r="B207" s="20">
        <v>42013</v>
      </c>
      <c r="C207" s="22">
        <v>0.38188657407407406</v>
      </c>
      <c r="D207" s="21" t="s">
        <v>707</v>
      </c>
      <c r="E207" s="21" t="s">
        <v>708</v>
      </c>
      <c r="F207" t="s">
        <v>112</v>
      </c>
      <c r="G207" t="s">
        <v>115</v>
      </c>
      <c r="H207" t="s">
        <v>115</v>
      </c>
    </row>
    <row r="208" spans="1:8" ht="15" customHeight="1" x14ac:dyDescent="0.25">
      <c r="A208">
        <v>1946900</v>
      </c>
      <c r="B208" s="20">
        <v>42013</v>
      </c>
      <c r="C208" s="22">
        <v>0.38556712962962963</v>
      </c>
      <c r="D208" s="21" t="s">
        <v>709</v>
      </c>
      <c r="E208" s="21" t="s">
        <v>710</v>
      </c>
      <c r="F208" t="s">
        <v>112</v>
      </c>
      <c r="G208" t="s">
        <v>115</v>
      </c>
      <c r="H208" t="s">
        <v>115</v>
      </c>
    </row>
    <row r="209" spans="1:8" ht="15" customHeight="1" x14ac:dyDescent="0.25">
      <c r="A209">
        <v>1947011</v>
      </c>
      <c r="B209" s="20">
        <v>42013</v>
      </c>
      <c r="C209" s="22">
        <v>0.39663194444444444</v>
      </c>
      <c r="D209" s="21" t="s">
        <v>711</v>
      </c>
      <c r="E209" s="21" t="s">
        <v>712</v>
      </c>
      <c r="F209" t="s">
        <v>112</v>
      </c>
      <c r="G209" t="s">
        <v>115</v>
      </c>
      <c r="H209" t="s">
        <v>115</v>
      </c>
    </row>
    <row r="210" spans="1:8" ht="15" customHeight="1" x14ac:dyDescent="0.25">
      <c r="A210">
        <v>1947342</v>
      </c>
      <c r="B210" s="20">
        <v>42013</v>
      </c>
      <c r="C210" s="22">
        <v>0.42248842592592589</v>
      </c>
      <c r="D210" s="21" t="s">
        <v>494</v>
      </c>
      <c r="E210" s="21" t="s">
        <v>713</v>
      </c>
      <c r="F210" t="s">
        <v>112</v>
      </c>
      <c r="G210" t="s">
        <v>115</v>
      </c>
      <c r="H210" t="s">
        <v>115</v>
      </c>
    </row>
    <row r="211" spans="1:8" ht="15" customHeight="1" x14ac:dyDescent="0.25">
      <c r="A211">
        <v>1889854</v>
      </c>
      <c r="B211" s="20">
        <v>41990</v>
      </c>
      <c r="C211" s="22">
        <v>0.54540509259259262</v>
      </c>
      <c r="D211" s="21" t="s">
        <v>515</v>
      </c>
      <c r="E211" s="21" t="s">
        <v>516</v>
      </c>
      <c r="F211" t="s">
        <v>100</v>
      </c>
      <c r="G211" t="s">
        <v>116</v>
      </c>
      <c r="H211" t="s">
        <v>80</v>
      </c>
    </row>
    <row r="212" spans="1:8" ht="15" customHeight="1" x14ac:dyDescent="0.25">
      <c r="A212">
        <v>1889872</v>
      </c>
      <c r="B212" s="20">
        <v>41990</v>
      </c>
      <c r="C212" s="22">
        <v>0.54891203703703706</v>
      </c>
      <c r="D212" s="21" t="s">
        <v>382</v>
      </c>
      <c r="E212" s="21" t="s">
        <v>383</v>
      </c>
      <c r="F212" t="s">
        <v>100</v>
      </c>
      <c r="G212" t="s">
        <v>117</v>
      </c>
      <c r="H212" t="s">
        <v>79</v>
      </c>
    </row>
    <row r="213" spans="1:8" x14ac:dyDescent="0.25">
      <c r="A213">
        <v>1889889</v>
      </c>
      <c r="B213" s="20">
        <v>41990</v>
      </c>
      <c r="C213" s="22">
        <v>0.55159722222222218</v>
      </c>
      <c r="D213" s="21" t="s">
        <v>384</v>
      </c>
      <c r="E213" s="21" t="s">
        <v>385</v>
      </c>
      <c r="F213" t="s">
        <v>100</v>
      </c>
      <c r="G213" t="s">
        <v>117</v>
      </c>
      <c r="H213" t="s">
        <v>79</v>
      </c>
    </row>
    <row r="214" spans="1:8" x14ac:dyDescent="0.25">
      <c r="A214">
        <v>1889901</v>
      </c>
      <c r="B214" s="20">
        <v>41990</v>
      </c>
      <c r="C214" s="22">
        <v>0.55304398148148148</v>
      </c>
      <c r="D214" s="21" t="s">
        <v>386</v>
      </c>
      <c r="E214" s="21" t="s">
        <v>387</v>
      </c>
      <c r="F214" t="s">
        <v>100</v>
      </c>
      <c r="G214" t="s">
        <v>117</v>
      </c>
      <c r="H214" t="s">
        <v>79</v>
      </c>
    </row>
    <row r="215" spans="1:8" ht="15" customHeight="1" x14ac:dyDescent="0.25">
      <c r="A215">
        <v>1889927</v>
      </c>
      <c r="B215" s="20">
        <v>41990</v>
      </c>
      <c r="C215" s="22">
        <v>0.55752314814814818</v>
      </c>
      <c r="D215" s="21" t="s">
        <v>388</v>
      </c>
      <c r="E215" s="21" t="s">
        <v>389</v>
      </c>
      <c r="F215" t="s">
        <v>100</v>
      </c>
      <c r="G215" t="s">
        <v>116</v>
      </c>
      <c r="H215" t="s">
        <v>80</v>
      </c>
    </row>
    <row r="216" spans="1:8" ht="15" customHeight="1" x14ac:dyDescent="0.25">
      <c r="A216">
        <v>1889937</v>
      </c>
      <c r="B216" s="20">
        <v>41990</v>
      </c>
      <c r="C216" s="22">
        <v>0.55923611111111116</v>
      </c>
      <c r="D216" s="21" t="s">
        <v>390</v>
      </c>
      <c r="E216" s="21" t="s">
        <v>391</v>
      </c>
      <c r="F216" t="s">
        <v>100</v>
      </c>
      <c r="G216" t="s">
        <v>116</v>
      </c>
      <c r="H216" t="s">
        <v>80</v>
      </c>
    </row>
    <row r="217" spans="1:8" x14ac:dyDescent="0.25">
      <c r="A217">
        <v>1889950</v>
      </c>
      <c r="B217" s="20">
        <v>41990</v>
      </c>
      <c r="C217" s="22">
        <v>0.56105324074074081</v>
      </c>
      <c r="D217" s="21" t="s">
        <v>392</v>
      </c>
      <c r="E217" s="21" t="s">
        <v>393</v>
      </c>
      <c r="F217" t="s">
        <v>100</v>
      </c>
      <c r="G217" t="s">
        <v>115</v>
      </c>
      <c r="H217" t="s">
        <v>115</v>
      </c>
    </row>
    <row r="218" spans="1:8" x14ac:dyDescent="0.25">
      <c r="A218">
        <v>1889969</v>
      </c>
      <c r="B218" s="20">
        <v>41990</v>
      </c>
      <c r="C218" s="22">
        <v>0.56340277777777781</v>
      </c>
      <c r="D218" s="21" t="s">
        <v>394</v>
      </c>
      <c r="E218" s="21" t="s">
        <v>395</v>
      </c>
      <c r="F218" t="s">
        <v>100</v>
      </c>
      <c r="G218" t="s">
        <v>116</v>
      </c>
      <c r="H218" t="s">
        <v>80</v>
      </c>
    </row>
    <row r="219" spans="1:8" ht="15" customHeight="1" x14ac:dyDescent="0.25">
      <c r="A219">
        <v>1890047</v>
      </c>
      <c r="B219" s="20">
        <v>41990</v>
      </c>
      <c r="C219" s="22">
        <v>0.57314814814814818</v>
      </c>
      <c r="D219" s="21" t="s">
        <v>396</v>
      </c>
      <c r="E219" s="21" t="s">
        <v>397</v>
      </c>
      <c r="F219" t="s">
        <v>100</v>
      </c>
      <c r="G219" t="s">
        <v>117</v>
      </c>
      <c r="H219" t="s">
        <v>79</v>
      </c>
    </row>
    <row r="220" spans="1:8" ht="15" customHeight="1" x14ac:dyDescent="0.25">
      <c r="A220">
        <v>1890071</v>
      </c>
      <c r="B220" s="20">
        <v>41990</v>
      </c>
      <c r="C220" s="22">
        <v>0.57697916666666671</v>
      </c>
      <c r="D220" s="21" t="s">
        <v>398</v>
      </c>
      <c r="E220" s="21" t="s">
        <v>399</v>
      </c>
      <c r="F220" t="s">
        <v>100</v>
      </c>
      <c r="G220" t="s">
        <v>117</v>
      </c>
      <c r="H220" t="s">
        <v>79</v>
      </c>
    </row>
    <row r="221" spans="1:8" ht="15" customHeight="1" x14ac:dyDescent="0.25">
      <c r="A221">
        <v>1889045</v>
      </c>
      <c r="B221" s="20">
        <v>41990</v>
      </c>
      <c r="C221" s="22">
        <v>0.46674768518518522</v>
      </c>
      <c r="D221" s="21" t="s">
        <v>492</v>
      </c>
      <c r="E221" s="21" t="s">
        <v>493</v>
      </c>
      <c r="F221" t="s">
        <v>100</v>
      </c>
      <c r="G221" t="s">
        <v>117</v>
      </c>
      <c r="H221" t="s">
        <v>80</v>
      </c>
    </row>
    <row r="222" spans="1:8" ht="15" customHeight="1" x14ac:dyDescent="0.25">
      <c r="A222">
        <v>1889562</v>
      </c>
      <c r="B222" s="20">
        <v>41990</v>
      </c>
      <c r="C222" s="22">
        <v>0.50936342592592598</v>
      </c>
      <c r="D222" s="21" t="s">
        <v>494</v>
      </c>
      <c r="E222" s="21" t="s">
        <v>495</v>
      </c>
      <c r="F222" t="s">
        <v>100</v>
      </c>
      <c r="G222" t="s">
        <v>115</v>
      </c>
      <c r="H222" t="s">
        <v>115</v>
      </c>
    </row>
    <row r="223" spans="1:8" ht="15" customHeight="1" x14ac:dyDescent="0.25">
      <c r="A223">
        <v>1889634</v>
      </c>
      <c r="B223" s="20">
        <v>41990</v>
      </c>
      <c r="C223" s="22">
        <v>0.51672453703703702</v>
      </c>
      <c r="D223" s="21" t="s">
        <v>496</v>
      </c>
      <c r="E223" s="21" t="s">
        <v>497</v>
      </c>
      <c r="F223" t="s">
        <v>100</v>
      </c>
      <c r="G223" t="s">
        <v>117</v>
      </c>
      <c r="H223" t="s">
        <v>79</v>
      </c>
    </row>
    <row r="224" spans="1:8" ht="15" customHeight="1" x14ac:dyDescent="0.25">
      <c r="A224">
        <v>1889650</v>
      </c>
      <c r="B224" s="20">
        <v>41990</v>
      </c>
      <c r="C224" s="22">
        <v>0.51884259259259258</v>
      </c>
      <c r="D224" s="21" t="s">
        <v>498</v>
      </c>
      <c r="E224" s="21" t="s">
        <v>499</v>
      </c>
      <c r="F224" t="s">
        <v>100</v>
      </c>
      <c r="G224" t="s">
        <v>116</v>
      </c>
      <c r="H224" t="s">
        <v>80</v>
      </c>
    </row>
    <row r="225" spans="1:8" ht="15" customHeight="1" x14ac:dyDescent="0.25">
      <c r="A225">
        <v>1889667</v>
      </c>
      <c r="B225" s="20">
        <v>41990</v>
      </c>
      <c r="C225" s="22">
        <v>0.5210069444444444</v>
      </c>
      <c r="D225" s="21" t="s">
        <v>500</v>
      </c>
      <c r="E225" s="21" t="s">
        <v>501</v>
      </c>
      <c r="F225" t="s">
        <v>100</v>
      </c>
      <c r="G225" t="s">
        <v>117</v>
      </c>
      <c r="H225" t="s">
        <v>80</v>
      </c>
    </row>
    <row r="226" spans="1:8" ht="15" customHeight="1" x14ac:dyDescent="0.25">
      <c r="A226">
        <v>1889685</v>
      </c>
      <c r="B226" s="20">
        <v>41990</v>
      </c>
      <c r="C226" s="22">
        <v>0.52398148148148149</v>
      </c>
      <c r="D226" s="21" t="s">
        <v>502</v>
      </c>
      <c r="E226" s="21" t="s">
        <v>503</v>
      </c>
      <c r="F226" t="s">
        <v>100</v>
      </c>
      <c r="G226" t="s">
        <v>117</v>
      </c>
      <c r="H226" t="s">
        <v>79</v>
      </c>
    </row>
    <row r="227" spans="1:8" ht="15" customHeight="1" x14ac:dyDescent="0.25">
      <c r="A227">
        <v>1889707</v>
      </c>
      <c r="B227" s="20">
        <v>41990</v>
      </c>
      <c r="C227" s="22">
        <v>0.52833333333333332</v>
      </c>
      <c r="D227" s="21" t="s">
        <v>504</v>
      </c>
      <c r="E227" s="21" t="s">
        <v>505</v>
      </c>
      <c r="F227" t="s">
        <v>100</v>
      </c>
      <c r="G227" t="s">
        <v>117</v>
      </c>
      <c r="H227" t="s">
        <v>79</v>
      </c>
    </row>
    <row r="228" spans="1:8" ht="15" customHeight="1" x14ac:dyDescent="0.25">
      <c r="A228">
        <v>1889730</v>
      </c>
      <c r="B228" s="20">
        <v>41990</v>
      </c>
      <c r="C228" s="22">
        <v>0.53104166666666663</v>
      </c>
      <c r="D228" s="21" t="s">
        <v>506</v>
      </c>
      <c r="E228" s="21" t="s">
        <v>507</v>
      </c>
      <c r="F228" t="s">
        <v>100</v>
      </c>
      <c r="G228" t="s">
        <v>117</v>
      </c>
      <c r="H228" t="s">
        <v>79</v>
      </c>
    </row>
    <row r="229" spans="1:8" ht="15" customHeight="1" x14ac:dyDescent="0.25">
      <c r="A229">
        <v>1889747</v>
      </c>
      <c r="B229" s="20">
        <v>41990</v>
      </c>
      <c r="C229" s="22">
        <v>0.53281250000000002</v>
      </c>
      <c r="D229" s="21" t="s">
        <v>508</v>
      </c>
      <c r="E229" s="21" t="s">
        <v>509</v>
      </c>
      <c r="F229" t="s">
        <v>100</v>
      </c>
      <c r="G229" t="s">
        <v>116</v>
      </c>
      <c r="H229" t="s">
        <v>80</v>
      </c>
    </row>
    <row r="230" spans="1:8" x14ac:dyDescent="0.25">
      <c r="A230">
        <v>1889785</v>
      </c>
      <c r="B230" s="20">
        <v>41990</v>
      </c>
      <c r="C230" s="22">
        <v>0.53741898148148148</v>
      </c>
      <c r="D230" s="21" t="s">
        <v>510</v>
      </c>
      <c r="E230" s="21" t="s">
        <v>511</v>
      </c>
      <c r="F230" t="s">
        <v>100</v>
      </c>
      <c r="G230" t="s">
        <v>117</v>
      </c>
      <c r="H230" t="s">
        <v>79</v>
      </c>
    </row>
    <row r="231" spans="1:8" ht="15" customHeight="1" x14ac:dyDescent="0.25">
      <c r="A231">
        <v>1889800</v>
      </c>
      <c r="B231" s="20">
        <v>41990</v>
      </c>
      <c r="C231" s="22">
        <v>0.53924768518518518</v>
      </c>
      <c r="D231" s="21" t="s">
        <v>512</v>
      </c>
      <c r="E231" s="21" t="s">
        <v>513</v>
      </c>
      <c r="F231" t="s">
        <v>100</v>
      </c>
      <c r="G231" t="s">
        <v>117</v>
      </c>
      <c r="H231" t="s">
        <v>79</v>
      </c>
    </row>
    <row r="232" spans="1:8" ht="15" customHeight="1" x14ac:dyDescent="0.25">
      <c r="A232">
        <v>1889818</v>
      </c>
      <c r="B232" s="20">
        <v>41990</v>
      </c>
      <c r="C232" s="22">
        <v>0.54134259259259265</v>
      </c>
      <c r="D232" s="21" t="s">
        <v>424</v>
      </c>
      <c r="E232" s="21" t="s">
        <v>514</v>
      </c>
      <c r="F232" t="s">
        <v>100</v>
      </c>
      <c r="G232" t="s">
        <v>115</v>
      </c>
      <c r="H232" t="s">
        <v>115</v>
      </c>
    </row>
    <row r="233" spans="1:8" ht="15" customHeight="1" x14ac:dyDescent="0.25">
      <c r="A233">
        <v>1890735</v>
      </c>
      <c r="B233" s="20">
        <v>41990</v>
      </c>
      <c r="C233" s="22">
        <v>0.6546643518518519</v>
      </c>
      <c r="D233" s="21" t="s">
        <v>400</v>
      </c>
      <c r="E233" s="21" t="s">
        <v>401</v>
      </c>
      <c r="F233" t="s">
        <v>100</v>
      </c>
      <c r="G233" t="s">
        <v>117</v>
      </c>
      <c r="H233" t="s">
        <v>80</v>
      </c>
    </row>
    <row r="234" spans="1:8" ht="15" customHeight="1" x14ac:dyDescent="0.25">
      <c r="A234">
        <v>1890776</v>
      </c>
      <c r="B234" s="20">
        <v>41990</v>
      </c>
      <c r="C234" s="22">
        <v>0.6590625</v>
      </c>
      <c r="D234" s="21" t="s">
        <v>402</v>
      </c>
      <c r="E234" s="21" t="s">
        <v>403</v>
      </c>
      <c r="F234" t="s">
        <v>100</v>
      </c>
      <c r="G234" t="s">
        <v>115</v>
      </c>
      <c r="H234" t="s">
        <v>115</v>
      </c>
    </row>
    <row r="235" spans="1:8" x14ac:dyDescent="0.25">
      <c r="A235">
        <v>1890844</v>
      </c>
      <c r="B235" s="20">
        <v>41990</v>
      </c>
      <c r="C235" s="22">
        <v>0.66606481481481483</v>
      </c>
      <c r="D235" s="21" t="s">
        <v>404</v>
      </c>
      <c r="E235" s="21" t="s">
        <v>405</v>
      </c>
      <c r="F235" t="s">
        <v>100</v>
      </c>
      <c r="G235" t="s">
        <v>116</v>
      </c>
      <c r="H235" t="s">
        <v>79</v>
      </c>
    </row>
    <row r="236" spans="1:8" x14ac:dyDescent="0.25">
      <c r="A236">
        <v>1890972</v>
      </c>
      <c r="B236" s="20">
        <v>41990</v>
      </c>
      <c r="C236" s="22">
        <v>0.67993055555555559</v>
      </c>
      <c r="D236" s="21" t="s">
        <v>406</v>
      </c>
      <c r="E236" s="21" t="s">
        <v>407</v>
      </c>
      <c r="F236" t="s">
        <v>100</v>
      </c>
      <c r="G236" t="s">
        <v>117</v>
      </c>
      <c r="H236" t="s">
        <v>79</v>
      </c>
    </row>
    <row r="237" spans="1:8" ht="15" customHeight="1" x14ac:dyDescent="0.25">
      <c r="A237">
        <v>1890991</v>
      </c>
      <c r="B237" s="20">
        <v>41990</v>
      </c>
      <c r="C237" s="22">
        <v>0.68216435185185187</v>
      </c>
      <c r="D237" s="21" t="s">
        <v>408</v>
      </c>
      <c r="E237" s="21" t="s">
        <v>409</v>
      </c>
      <c r="F237" t="s">
        <v>100</v>
      </c>
      <c r="G237" t="s">
        <v>117</v>
      </c>
      <c r="H237" t="s">
        <v>80</v>
      </c>
    </row>
    <row r="238" spans="1:8" ht="15" customHeight="1" x14ac:dyDescent="0.25">
      <c r="A238">
        <v>1891058</v>
      </c>
      <c r="B238" s="20">
        <v>41990</v>
      </c>
      <c r="C238" s="22">
        <v>0.68893518518518526</v>
      </c>
      <c r="D238" s="21" t="s">
        <v>410</v>
      </c>
      <c r="E238" s="21" t="s">
        <v>411</v>
      </c>
      <c r="F238" t="s">
        <v>100</v>
      </c>
      <c r="G238" t="s">
        <v>117</v>
      </c>
      <c r="H238" t="s">
        <v>79</v>
      </c>
    </row>
    <row r="239" spans="1:8" x14ac:dyDescent="0.25">
      <c r="A239">
        <v>1891132</v>
      </c>
      <c r="B239" s="20">
        <v>41990</v>
      </c>
      <c r="C239" s="22">
        <v>0.69806712962962969</v>
      </c>
      <c r="D239" s="21" t="s">
        <v>412</v>
      </c>
      <c r="E239" s="21" t="s">
        <v>413</v>
      </c>
      <c r="F239" t="s">
        <v>100</v>
      </c>
      <c r="G239" t="s">
        <v>117</v>
      </c>
      <c r="H239" t="s">
        <v>79</v>
      </c>
    </row>
    <row r="240" spans="1:8" ht="15" customHeight="1" x14ac:dyDescent="0.25">
      <c r="A240">
        <v>1893211</v>
      </c>
      <c r="B240" s="20">
        <v>41991</v>
      </c>
      <c r="C240" s="22">
        <v>0.4528935185185185</v>
      </c>
      <c r="D240" s="21" t="s">
        <v>433</v>
      </c>
      <c r="E240" s="21" t="s">
        <v>434</v>
      </c>
      <c r="F240" t="s">
        <v>100</v>
      </c>
      <c r="G240" t="s">
        <v>117</v>
      </c>
      <c r="H240" t="s">
        <v>79</v>
      </c>
    </row>
    <row r="241" spans="1:8" ht="15" customHeight="1" x14ac:dyDescent="0.25">
      <c r="A241">
        <v>1893441</v>
      </c>
      <c r="B241" s="20">
        <v>41991</v>
      </c>
      <c r="C241" s="22">
        <v>0.4702662037037037</v>
      </c>
      <c r="D241" s="21" t="s">
        <v>435</v>
      </c>
      <c r="E241" s="21" t="s">
        <v>436</v>
      </c>
      <c r="F241" t="s">
        <v>100</v>
      </c>
      <c r="G241" t="s">
        <v>116</v>
      </c>
      <c r="H241" t="s">
        <v>79</v>
      </c>
    </row>
    <row r="242" spans="1:8" x14ac:dyDescent="0.25">
      <c r="A242">
        <v>1893471</v>
      </c>
      <c r="B242" s="20">
        <v>41991</v>
      </c>
      <c r="C242" s="22">
        <v>0.47371527777777778</v>
      </c>
      <c r="D242" s="21" t="s">
        <v>437</v>
      </c>
      <c r="E242" s="21" t="s">
        <v>438</v>
      </c>
      <c r="F242" t="s">
        <v>100</v>
      </c>
      <c r="G242" t="s">
        <v>117</v>
      </c>
      <c r="H242" t="s">
        <v>79</v>
      </c>
    </row>
    <row r="243" spans="1:8" x14ac:dyDescent="0.25">
      <c r="A243">
        <v>1893489</v>
      </c>
      <c r="B243" s="20">
        <v>41991</v>
      </c>
      <c r="C243" s="22">
        <v>0.47489583333333335</v>
      </c>
      <c r="D243" s="21" t="s">
        <v>439</v>
      </c>
      <c r="E243" s="21" t="s">
        <v>440</v>
      </c>
      <c r="F243" t="s">
        <v>100</v>
      </c>
      <c r="G243" t="s">
        <v>115</v>
      </c>
      <c r="H243" t="s">
        <v>115</v>
      </c>
    </row>
    <row r="244" spans="1:8" ht="15" customHeight="1" x14ac:dyDescent="0.25">
      <c r="A244">
        <v>1893504</v>
      </c>
      <c r="B244" s="20">
        <v>41991</v>
      </c>
      <c r="C244" s="22">
        <v>0.47664351851851849</v>
      </c>
      <c r="D244" s="21" t="s">
        <v>441</v>
      </c>
      <c r="E244" s="21" t="s">
        <v>442</v>
      </c>
      <c r="F244" t="s">
        <v>100</v>
      </c>
      <c r="G244" t="s">
        <v>116</v>
      </c>
      <c r="H244" t="s">
        <v>115</v>
      </c>
    </row>
    <row r="245" spans="1:8" ht="15" customHeight="1" x14ac:dyDescent="0.25">
      <c r="A245">
        <v>1893579</v>
      </c>
      <c r="B245" s="20">
        <v>41991</v>
      </c>
      <c r="C245" s="22">
        <v>0.48233796296296294</v>
      </c>
      <c r="D245" s="21" t="s">
        <v>274</v>
      </c>
      <c r="E245" s="21" t="s">
        <v>443</v>
      </c>
      <c r="F245" t="s">
        <v>100</v>
      </c>
      <c r="G245" t="s">
        <v>117</v>
      </c>
      <c r="H245" t="s">
        <v>79</v>
      </c>
    </row>
    <row r="246" spans="1:8" ht="15" customHeight="1" x14ac:dyDescent="0.25">
      <c r="A246">
        <v>1893610</v>
      </c>
      <c r="B246" s="20">
        <v>41991</v>
      </c>
      <c r="C246" s="22">
        <v>0.48475694444444445</v>
      </c>
      <c r="D246" s="21" t="s">
        <v>444</v>
      </c>
      <c r="E246" s="21" t="s">
        <v>445</v>
      </c>
      <c r="F246" t="s">
        <v>100</v>
      </c>
      <c r="G246" t="s">
        <v>117</v>
      </c>
      <c r="H246" t="s">
        <v>79</v>
      </c>
    </row>
    <row r="247" spans="1:8" x14ac:dyDescent="0.25">
      <c r="A247">
        <v>1893717</v>
      </c>
      <c r="B247" s="20">
        <v>41991</v>
      </c>
      <c r="C247" s="22">
        <v>0.49296296296296299</v>
      </c>
      <c r="D247" s="21" t="s">
        <v>446</v>
      </c>
      <c r="E247" s="21" t="s">
        <v>447</v>
      </c>
      <c r="F247" t="s">
        <v>100</v>
      </c>
      <c r="G247" t="s">
        <v>117</v>
      </c>
      <c r="H247" t="s">
        <v>79</v>
      </c>
    </row>
    <row r="248" spans="1:8" x14ac:dyDescent="0.25">
      <c r="A248">
        <v>1893791</v>
      </c>
      <c r="B248" s="20">
        <v>41991</v>
      </c>
      <c r="C248" s="22">
        <v>0.49915509259259255</v>
      </c>
      <c r="D248" s="21" t="s">
        <v>448</v>
      </c>
      <c r="E248" s="21" t="s">
        <v>449</v>
      </c>
      <c r="F248" t="s">
        <v>100</v>
      </c>
      <c r="G248" t="s">
        <v>115</v>
      </c>
      <c r="H248" t="s">
        <v>115</v>
      </c>
    </row>
    <row r="249" spans="1:8" ht="15" customHeight="1" x14ac:dyDescent="0.25">
      <c r="A249">
        <v>1893813</v>
      </c>
      <c r="B249" s="20">
        <v>41991</v>
      </c>
      <c r="C249" s="22">
        <v>0.50063657407407403</v>
      </c>
      <c r="D249" s="21" t="s">
        <v>450</v>
      </c>
      <c r="E249" s="21" t="s">
        <v>451</v>
      </c>
      <c r="F249" t="s">
        <v>100</v>
      </c>
      <c r="G249" t="s">
        <v>116</v>
      </c>
      <c r="H249" t="s">
        <v>79</v>
      </c>
    </row>
    <row r="250" spans="1:8" ht="15" customHeight="1" x14ac:dyDescent="0.25">
      <c r="A250">
        <v>1893831</v>
      </c>
      <c r="B250" s="20">
        <v>41991</v>
      </c>
      <c r="C250" s="22">
        <v>0.50184027777777784</v>
      </c>
      <c r="D250" s="21" t="s">
        <v>452</v>
      </c>
      <c r="E250" s="21" t="s">
        <v>453</v>
      </c>
      <c r="F250" t="s">
        <v>100</v>
      </c>
      <c r="G250" t="s">
        <v>117</v>
      </c>
      <c r="H250" t="s">
        <v>79</v>
      </c>
    </row>
    <row r="251" spans="1:8" ht="15" customHeight="1" x14ac:dyDescent="0.25">
      <c r="A251">
        <v>1893893</v>
      </c>
      <c r="B251" s="20">
        <v>41991</v>
      </c>
      <c r="C251" s="22">
        <v>0.50753472222222229</v>
      </c>
      <c r="D251" s="21" t="s">
        <v>454</v>
      </c>
      <c r="E251" s="21" t="s">
        <v>455</v>
      </c>
      <c r="F251" t="s">
        <v>100</v>
      </c>
      <c r="G251" t="s">
        <v>117</v>
      </c>
      <c r="H251" t="s">
        <v>79</v>
      </c>
    </row>
    <row r="252" spans="1:8" x14ac:dyDescent="0.25">
      <c r="A252">
        <v>1893933</v>
      </c>
      <c r="B252" s="20">
        <v>41991</v>
      </c>
      <c r="C252" s="22">
        <v>0.51111111111111118</v>
      </c>
      <c r="D252" s="21" t="s">
        <v>456</v>
      </c>
      <c r="E252" s="21" t="s">
        <v>457</v>
      </c>
      <c r="F252" t="s">
        <v>100</v>
      </c>
      <c r="G252" t="s">
        <v>117</v>
      </c>
      <c r="H252" t="s">
        <v>79</v>
      </c>
    </row>
    <row r="253" spans="1:8" ht="15" customHeight="1" x14ac:dyDescent="0.25">
      <c r="A253">
        <v>1893942</v>
      </c>
      <c r="B253" s="20">
        <v>41991</v>
      </c>
      <c r="C253" s="22">
        <v>0.51309027777777783</v>
      </c>
      <c r="D253" s="21" t="s">
        <v>458</v>
      </c>
      <c r="E253" s="21" t="s">
        <v>459</v>
      </c>
      <c r="F253" t="s">
        <v>100</v>
      </c>
      <c r="G253" t="s">
        <v>117</v>
      </c>
      <c r="H253" t="s">
        <v>79</v>
      </c>
    </row>
    <row r="254" spans="1:8" ht="15" customHeight="1" x14ac:dyDescent="0.25">
      <c r="A254">
        <v>1893998</v>
      </c>
      <c r="B254" s="20">
        <v>41991</v>
      </c>
      <c r="C254" s="22">
        <v>0.52096064814814813</v>
      </c>
      <c r="D254" s="21" t="s">
        <v>460</v>
      </c>
      <c r="E254" s="21" t="s">
        <v>461</v>
      </c>
      <c r="F254" t="s">
        <v>100</v>
      </c>
      <c r="G254" t="s">
        <v>116</v>
      </c>
      <c r="H254" t="s">
        <v>80</v>
      </c>
    </row>
    <row r="255" spans="1:8" ht="15" customHeight="1" x14ac:dyDescent="0.25">
      <c r="A255">
        <v>1894047</v>
      </c>
      <c r="B255" s="20">
        <v>41991</v>
      </c>
      <c r="C255" s="22">
        <v>0.5287384259259259</v>
      </c>
      <c r="D255" s="21" t="s">
        <v>462</v>
      </c>
      <c r="E255" s="21" t="s">
        <v>463</v>
      </c>
      <c r="F255" t="s">
        <v>100</v>
      </c>
      <c r="G255" t="s">
        <v>117</v>
      </c>
      <c r="H255" t="s">
        <v>79</v>
      </c>
    </row>
    <row r="256" spans="1:8" ht="15" customHeight="1" x14ac:dyDescent="0.25">
      <c r="A256">
        <v>1894058</v>
      </c>
      <c r="B256" s="20">
        <v>41991</v>
      </c>
      <c r="C256" s="22">
        <v>0.5310879629629629</v>
      </c>
      <c r="D256" s="21" t="s">
        <v>326</v>
      </c>
      <c r="E256" s="21" t="s">
        <v>464</v>
      </c>
      <c r="F256" t="s">
        <v>100</v>
      </c>
      <c r="G256" t="s">
        <v>117</v>
      </c>
      <c r="H256" t="s">
        <v>79</v>
      </c>
    </row>
    <row r="257" spans="1:8" ht="15" customHeight="1" x14ac:dyDescent="0.25">
      <c r="A257">
        <v>1894077</v>
      </c>
      <c r="B257" s="20">
        <v>41991</v>
      </c>
      <c r="C257" s="22">
        <v>0.53311342592592592</v>
      </c>
      <c r="D257" s="21" t="s">
        <v>465</v>
      </c>
      <c r="E257" s="21" t="s">
        <v>466</v>
      </c>
      <c r="F257" t="s">
        <v>100</v>
      </c>
      <c r="G257" t="s">
        <v>117</v>
      </c>
      <c r="H257" t="s">
        <v>79</v>
      </c>
    </row>
    <row r="258" spans="1:8" ht="15" customHeight="1" x14ac:dyDescent="0.25">
      <c r="A258">
        <v>1892224</v>
      </c>
      <c r="B258" s="20">
        <v>41991</v>
      </c>
      <c r="C258" s="22">
        <v>0.37694444444444447</v>
      </c>
      <c r="D258" s="21" t="s">
        <v>414</v>
      </c>
      <c r="E258" s="21" t="s">
        <v>415</v>
      </c>
      <c r="G258" t="s">
        <v>117</v>
      </c>
      <c r="H258" t="s">
        <v>79</v>
      </c>
    </row>
    <row r="259" spans="1:8" ht="15" customHeight="1" x14ac:dyDescent="0.25">
      <c r="A259">
        <v>1892352</v>
      </c>
      <c r="B259" s="20">
        <v>41991</v>
      </c>
      <c r="C259" s="22">
        <v>0.38825231481481487</v>
      </c>
      <c r="D259" s="21" t="s">
        <v>416</v>
      </c>
      <c r="E259" s="21" t="s">
        <v>417</v>
      </c>
      <c r="F259" t="s">
        <v>100</v>
      </c>
      <c r="G259" t="s">
        <v>117</v>
      </c>
      <c r="H259" t="s">
        <v>79</v>
      </c>
    </row>
    <row r="260" spans="1:8" ht="15" customHeight="1" x14ac:dyDescent="0.25">
      <c r="A260">
        <v>1892403</v>
      </c>
      <c r="B260" s="20">
        <v>41991</v>
      </c>
      <c r="C260" s="22">
        <v>0.39283564814814814</v>
      </c>
      <c r="D260" s="21" t="s">
        <v>418</v>
      </c>
      <c r="E260" s="21" t="s">
        <v>419</v>
      </c>
      <c r="F260" t="s">
        <v>100</v>
      </c>
      <c r="G260" t="s">
        <v>117</v>
      </c>
      <c r="H260" t="s">
        <v>79</v>
      </c>
    </row>
    <row r="261" spans="1:8" ht="15" customHeight="1" x14ac:dyDescent="0.25">
      <c r="A261">
        <v>1892422</v>
      </c>
      <c r="B261" s="20">
        <v>41991</v>
      </c>
      <c r="C261" s="22">
        <v>0.39416666666666672</v>
      </c>
      <c r="D261" s="21" t="s">
        <v>420</v>
      </c>
      <c r="E261" s="21" t="s">
        <v>421</v>
      </c>
      <c r="F261" t="s">
        <v>100</v>
      </c>
      <c r="G261" t="s">
        <v>115</v>
      </c>
      <c r="H261" t="s">
        <v>115</v>
      </c>
    </row>
    <row r="262" spans="1:8" x14ac:dyDescent="0.25">
      <c r="A262">
        <v>1892432</v>
      </c>
      <c r="B262" s="20">
        <v>41991</v>
      </c>
      <c r="C262" s="22">
        <v>0.39537037037037037</v>
      </c>
      <c r="D262" s="21" t="s">
        <v>422</v>
      </c>
      <c r="E262" s="21" t="s">
        <v>423</v>
      </c>
      <c r="F262" t="s">
        <v>100</v>
      </c>
      <c r="G262" t="s">
        <v>117</v>
      </c>
      <c r="H262" t="s">
        <v>80</v>
      </c>
    </row>
    <row r="263" spans="1:8" ht="15" customHeight="1" x14ac:dyDescent="0.25">
      <c r="A263">
        <v>1892443</v>
      </c>
      <c r="B263" s="20">
        <v>41991</v>
      </c>
      <c r="C263" s="22">
        <v>0.39658564814814817</v>
      </c>
      <c r="D263" s="21" t="s">
        <v>424</v>
      </c>
      <c r="E263" s="21" t="s">
        <v>425</v>
      </c>
      <c r="F263" t="s">
        <v>100</v>
      </c>
      <c r="G263" t="s">
        <v>115</v>
      </c>
      <c r="H263" t="s">
        <v>115</v>
      </c>
    </row>
    <row r="264" spans="1:8" ht="15" customHeight="1" x14ac:dyDescent="0.25">
      <c r="A264">
        <v>1892505</v>
      </c>
      <c r="B264" s="20">
        <v>41991</v>
      </c>
      <c r="C264" s="22">
        <v>0.40067129629629633</v>
      </c>
      <c r="D264" s="21" t="s">
        <v>426</v>
      </c>
      <c r="E264" s="21" t="s">
        <v>427</v>
      </c>
      <c r="F264" t="s">
        <v>100</v>
      </c>
      <c r="G264" t="s">
        <v>117</v>
      </c>
      <c r="H264" t="s">
        <v>79</v>
      </c>
    </row>
    <row r="265" spans="1:8" ht="15" customHeight="1" x14ac:dyDescent="0.25">
      <c r="A265">
        <v>1892547</v>
      </c>
      <c r="B265" s="20">
        <v>41991</v>
      </c>
      <c r="C265" s="22">
        <v>0.40384259259259259</v>
      </c>
      <c r="D265" s="21" t="s">
        <v>428</v>
      </c>
      <c r="E265" s="21" t="s">
        <v>429</v>
      </c>
      <c r="F265" t="s">
        <v>100</v>
      </c>
      <c r="G265" t="s">
        <v>117</v>
      </c>
      <c r="H265" t="s">
        <v>80</v>
      </c>
    </row>
    <row r="266" spans="1:8" ht="15" customHeight="1" x14ac:dyDescent="0.25">
      <c r="A266">
        <v>1892557</v>
      </c>
      <c r="B266" s="20">
        <v>41991</v>
      </c>
      <c r="C266" s="22">
        <v>0.40537037037037038</v>
      </c>
      <c r="D266" s="21" t="s">
        <v>276</v>
      </c>
      <c r="E266" s="21" t="s">
        <v>430</v>
      </c>
      <c r="F266" t="s">
        <v>100</v>
      </c>
      <c r="G266" t="s">
        <v>117</v>
      </c>
      <c r="H266" t="s">
        <v>80</v>
      </c>
    </row>
    <row r="267" spans="1:8" x14ac:dyDescent="0.25">
      <c r="A267">
        <v>1892604</v>
      </c>
      <c r="B267" s="20">
        <v>41991</v>
      </c>
      <c r="C267" s="22">
        <v>0.40854166666666664</v>
      </c>
      <c r="D267" s="21" t="s">
        <v>431</v>
      </c>
      <c r="E267" s="21" t="s">
        <v>432</v>
      </c>
      <c r="F267" t="s">
        <v>100</v>
      </c>
      <c r="G267" t="s">
        <v>117</v>
      </c>
      <c r="H267" t="s">
        <v>79</v>
      </c>
    </row>
    <row r="268" spans="1:8" ht="15" customHeight="1" x14ac:dyDescent="0.25">
      <c r="A268">
        <v>1897246</v>
      </c>
      <c r="B268" s="20">
        <v>41992</v>
      </c>
      <c r="C268" s="22">
        <v>0.45083333333333336</v>
      </c>
      <c r="D268" s="21" t="s">
        <v>467</v>
      </c>
      <c r="E268" s="21" t="s">
        <v>468</v>
      </c>
      <c r="G268" t="s">
        <v>115</v>
      </c>
      <c r="H268" t="s">
        <v>115</v>
      </c>
    </row>
    <row r="269" spans="1:8" x14ac:dyDescent="0.25">
      <c r="A269">
        <v>1901824</v>
      </c>
      <c r="B269" s="20">
        <v>41995</v>
      </c>
      <c r="C269" s="22">
        <v>0.43732638888888892</v>
      </c>
      <c r="D269" s="21" t="s">
        <v>469</v>
      </c>
      <c r="E269" s="21" t="s">
        <v>470</v>
      </c>
      <c r="G269" t="s">
        <v>115</v>
      </c>
      <c r="H269" t="s">
        <v>115</v>
      </c>
    </row>
    <row r="270" spans="1:8" ht="15" customHeight="1" x14ac:dyDescent="0.25">
      <c r="A270">
        <v>1901837</v>
      </c>
      <c r="B270" s="20">
        <v>41995</v>
      </c>
      <c r="C270" s="22">
        <v>0.4383333333333333</v>
      </c>
      <c r="D270" s="21" t="s">
        <v>469</v>
      </c>
      <c r="E270" s="21" t="s">
        <v>471</v>
      </c>
      <c r="G270" t="s">
        <v>115</v>
      </c>
      <c r="H270" t="s">
        <v>115</v>
      </c>
    </row>
    <row r="271" spans="1:8" x14ac:dyDescent="0.25">
      <c r="A271">
        <v>1901850</v>
      </c>
      <c r="B271" s="20">
        <v>41995</v>
      </c>
      <c r="C271" s="22">
        <v>0.4394675925925926</v>
      </c>
      <c r="D271" s="21" t="s">
        <v>469</v>
      </c>
      <c r="E271" s="21" t="s">
        <v>472</v>
      </c>
      <c r="G271" t="s">
        <v>115</v>
      </c>
      <c r="H271" t="s">
        <v>115</v>
      </c>
    </row>
    <row r="272" spans="1:8" ht="15" customHeight="1" x14ac:dyDescent="0.25">
      <c r="A272">
        <v>1901873</v>
      </c>
      <c r="B272" s="20">
        <v>41995</v>
      </c>
      <c r="C272" s="22">
        <v>0.44067129629629626</v>
      </c>
      <c r="D272" s="21" t="s">
        <v>469</v>
      </c>
      <c r="E272" s="21" t="s">
        <v>473</v>
      </c>
      <c r="G272" t="s">
        <v>115</v>
      </c>
      <c r="H272" t="s">
        <v>115</v>
      </c>
    </row>
    <row r="273" spans="1:8" ht="15" customHeight="1" x14ac:dyDescent="0.25">
      <c r="A273">
        <v>1907136</v>
      </c>
      <c r="B273" s="20">
        <v>41996</v>
      </c>
      <c r="C273" s="22">
        <v>0.54513888888888895</v>
      </c>
      <c r="D273" s="21" t="s">
        <v>288</v>
      </c>
      <c r="E273" s="21" t="s">
        <v>289</v>
      </c>
      <c r="F273" t="s">
        <v>100</v>
      </c>
      <c r="G273" t="s">
        <v>116</v>
      </c>
      <c r="H273" t="s">
        <v>79</v>
      </c>
    </row>
    <row r="274" spans="1:8" x14ac:dyDescent="0.25">
      <c r="A274">
        <v>1907196</v>
      </c>
      <c r="B274" s="20">
        <v>41996</v>
      </c>
      <c r="C274" s="22">
        <v>0.55503472222222217</v>
      </c>
      <c r="D274" s="21" t="s">
        <v>290</v>
      </c>
      <c r="E274" s="21" t="s">
        <v>291</v>
      </c>
      <c r="F274" t="s">
        <v>100</v>
      </c>
      <c r="G274" t="s">
        <v>115</v>
      </c>
      <c r="H274" t="s">
        <v>115</v>
      </c>
    </row>
    <row r="275" spans="1:8" ht="15" customHeight="1" x14ac:dyDescent="0.25">
      <c r="A275">
        <v>1907205</v>
      </c>
      <c r="B275" s="20">
        <v>41996</v>
      </c>
      <c r="C275" s="22">
        <v>0.55733796296296301</v>
      </c>
      <c r="D275" s="21" t="s">
        <v>292</v>
      </c>
      <c r="E275" s="21" t="s">
        <v>293</v>
      </c>
      <c r="F275" t="s">
        <v>100</v>
      </c>
      <c r="G275" t="s">
        <v>115</v>
      </c>
      <c r="H275" t="s">
        <v>115</v>
      </c>
    </row>
    <row r="276" spans="1:8" ht="15" customHeight="1" x14ac:dyDescent="0.25">
      <c r="A276">
        <v>1907213</v>
      </c>
      <c r="B276" s="20">
        <v>41996</v>
      </c>
      <c r="C276" s="22">
        <v>0.5584837962962963</v>
      </c>
      <c r="D276" s="21" t="s">
        <v>294</v>
      </c>
      <c r="E276" s="21" t="s">
        <v>295</v>
      </c>
      <c r="F276" t="s">
        <v>100</v>
      </c>
      <c r="G276" t="s">
        <v>115</v>
      </c>
      <c r="H276" t="s">
        <v>115</v>
      </c>
    </row>
    <row r="277" spans="1:8" ht="15" customHeight="1" x14ac:dyDescent="0.25">
      <c r="A277">
        <v>1907235</v>
      </c>
      <c r="B277" s="20">
        <v>41996</v>
      </c>
      <c r="C277" s="22">
        <v>0.56247685185185181</v>
      </c>
      <c r="D277" s="21" t="s">
        <v>296</v>
      </c>
      <c r="E277" s="21" t="s">
        <v>297</v>
      </c>
      <c r="F277" t="s">
        <v>100</v>
      </c>
      <c r="G277" t="s">
        <v>115</v>
      </c>
      <c r="H277" t="s">
        <v>115</v>
      </c>
    </row>
    <row r="278" spans="1:8" x14ac:dyDescent="0.25">
      <c r="A278">
        <v>1905935</v>
      </c>
      <c r="B278" s="20">
        <v>41996</v>
      </c>
      <c r="C278" s="22">
        <v>0.41869212962962959</v>
      </c>
      <c r="D278" s="21" t="s">
        <v>479</v>
      </c>
      <c r="E278" s="21" t="s">
        <v>480</v>
      </c>
      <c r="F278" t="s">
        <v>100</v>
      </c>
      <c r="G278" t="s">
        <v>115</v>
      </c>
      <c r="H278" t="s">
        <v>115</v>
      </c>
    </row>
    <row r="279" spans="1:8" ht="15" customHeight="1" x14ac:dyDescent="0.25">
      <c r="A279">
        <v>1905992</v>
      </c>
      <c r="B279" s="20">
        <v>41996</v>
      </c>
      <c r="C279" s="22">
        <v>0.42315972222222226</v>
      </c>
      <c r="D279" s="21" t="s">
        <v>454</v>
      </c>
      <c r="E279" s="21" t="s">
        <v>481</v>
      </c>
      <c r="F279" t="s">
        <v>100</v>
      </c>
      <c r="G279" t="s">
        <v>115</v>
      </c>
      <c r="H279" t="s">
        <v>115</v>
      </c>
    </row>
    <row r="280" spans="1:8" ht="15" customHeight="1" x14ac:dyDescent="0.25">
      <c r="A280">
        <v>1906035</v>
      </c>
      <c r="B280" s="20">
        <v>41996</v>
      </c>
      <c r="C280" s="22">
        <v>0.42697916666666669</v>
      </c>
      <c r="D280" s="21" t="s">
        <v>482</v>
      </c>
      <c r="E280" s="21" t="s">
        <v>483</v>
      </c>
      <c r="F280" t="s">
        <v>100</v>
      </c>
      <c r="G280" t="s">
        <v>115</v>
      </c>
      <c r="H280" t="s">
        <v>115</v>
      </c>
    </row>
    <row r="281" spans="1:8" x14ac:dyDescent="0.25">
      <c r="A281">
        <v>1906098</v>
      </c>
      <c r="B281" s="20">
        <v>41996</v>
      </c>
      <c r="C281" s="22">
        <v>0.43311342592592594</v>
      </c>
      <c r="D281" s="21" t="s">
        <v>484</v>
      </c>
      <c r="E281" s="21" t="s">
        <v>485</v>
      </c>
      <c r="F281" t="s">
        <v>100</v>
      </c>
      <c r="G281" t="s">
        <v>115</v>
      </c>
      <c r="H281" t="s">
        <v>115</v>
      </c>
    </row>
    <row r="282" spans="1:8" ht="15" customHeight="1" x14ac:dyDescent="0.25">
      <c r="A282">
        <v>1906138</v>
      </c>
      <c r="B282" s="20">
        <v>41996</v>
      </c>
      <c r="C282" s="22">
        <v>0.43605324074074076</v>
      </c>
      <c r="D282" s="21" t="s">
        <v>486</v>
      </c>
      <c r="E282" s="21" t="s">
        <v>487</v>
      </c>
      <c r="F282" t="s">
        <v>100</v>
      </c>
      <c r="G282" t="s">
        <v>115</v>
      </c>
      <c r="H282" t="s">
        <v>115</v>
      </c>
    </row>
    <row r="283" spans="1:8" x14ac:dyDescent="0.25">
      <c r="A283">
        <v>1906214</v>
      </c>
      <c r="B283" s="20">
        <v>41996</v>
      </c>
      <c r="C283" s="22">
        <v>0.44295138888888891</v>
      </c>
      <c r="D283" s="21" t="s">
        <v>488</v>
      </c>
      <c r="E283" s="21" t="s">
        <v>489</v>
      </c>
      <c r="F283" t="s">
        <v>100</v>
      </c>
      <c r="G283" t="s">
        <v>116</v>
      </c>
      <c r="H283" t="s">
        <v>80</v>
      </c>
    </row>
    <row r="284" spans="1:8" ht="15" customHeight="1" x14ac:dyDescent="0.25">
      <c r="A284">
        <v>1906247</v>
      </c>
      <c r="B284" s="20">
        <v>41996</v>
      </c>
      <c r="C284" s="22">
        <v>0.44571759259259264</v>
      </c>
      <c r="D284" s="21" t="s">
        <v>490</v>
      </c>
      <c r="E284" s="21" t="s">
        <v>491</v>
      </c>
      <c r="F284" t="s">
        <v>100</v>
      </c>
      <c r="G284" t="s">
        <v>115</v>
      </c>
      <c r="H284" t="s">
        <v>115</v>
      </c>
    </row>
    <row r="285" spans="1:8" ht="15" customHeight="1" x14ac:dyDescent="0.25">
      <c r="A285">
        <v>1906258</v>
      </c>
      <c r="B285" s="20">
        <v>41996</v>
      </c>
      <c r="C285" s="22">
        <v>0.44694444444444442</v>
      </c>
      <c r="D285" s="21" t="s">
        <v>248</v>
      </c>
      <c r="E285" s="21" t="s">
        <v>249</v>
      </c>
      <c r="F285" t="s">
        <v>100</v>
      </c>
      <c r="G285" t="s">
        <v>115</v>
      </c>
      <c r="H285" t="s">
        <v>115</v>
      </c>
    </row>
    <row r="286" spans="1:8" ht="15" customHeight="1" x14ac:dyDescent="0.25">
      <c r="A286">
        <v>1906294</v>
      </c>
      <c r="B286" s="20">
        <v>41996</v>
      </c>
      <c r="C286" s="22">
        <v>0.44969907407407406</v>
      </c>
      <c r="D286" s="21" t="s">
        <v>250</v>
      </c>
      <c r="E286" s="21" t="s">
        <v>251</v>
      </c>
      <c r="F286" t="s">
        <v>100</v>
      </c>
      <c r="G286" t="s">
        <v>116</v>
      </c>
      <c r="H286" t="s">
        <v>80</v>
      </c>
    </row>
    <row r="287" spans="1:8" ht="15" customHeight="1" x14ac:dyDescent="0.25">
      <c r="A287">
        <v>1906459</v>
      </c>
      <c r="B287" s="20">
        <v>41996</v>
      </c>
      <c r="C287" s="22">
        <v>0.46391203703703704</v>
      </c>
      <c r="D287" s="21" t="s">
        <v>252</v>
      </c>
      <c r="E287" s="21" t="s">
        <v>253</v>
      </c>
      <c r="F287" t="s">
        <v>100</v>
      </c>
      <c r="G287" t="s">
        <v>115</v>
      </c>
      <c r="H287" t="s">
        <v>115</v>
      </c>
    </row>
    <row r="288" spans="1:8" ht="15" customHeight="1" x14ac:dyDescent="0.25">
      <c r="A288">
        <v>1906478</v>
      </c>
      <c r="B288" s="20">
        <v>41996</v>
      </c>
      <c r="C288" s="22">
        <v>0.46556712962962959</v>
      </c>
      <c r="D288" s="21" t="s">
        <v>254</v>
      </c>
      <c r="E288" s="21" t="s">
        <v>255</v>
      </c>
      <c r="F288" t="s">
        <v>100</v>
      </c>
      <c r="G288" t="s">
        <v>116</v>
      </c>
      <c r="H288" t="s">
        <v>115</v>
      </c>
    </row>
    <row r="289" spans="1:8" x14ac:dyDescent="0.25">
      <c r="A289">
        <v>1906521</v>
      </c>
      <c r="B289" s="20">
        <v>41996</v>
      </c>
      <c r="C289" s="22">
        <v>0.46925925925925926</v>
      </c>
      <c r="D289" s="21" t="s">
        <v>256</v>
      </c>
      <c r="E289" s="21" t="s">
        <v>257</v>
      </c>
      <c r="F289" t="s">
        <v>100</v>
      </c>
      <c r="G289" t="s">
        <v>115</v>
      </c>
      <c r="H289" t="s">
        <v>115</v>
      </c>
    </row>
    <row r="290" spans="1:8" x14ac:dyDescent="0.25">
      <c r="A290">
        <v>1906568</v>
      </c>
      <c r="B290" s="20">
        <v>41996</v>
      </c>
      <c r="C290" s="22">
        <v>0.47384259259259259</v>
      </c>
      <c r="D290" s="21" t="s">
        <v>258</v>
      </c>
      <c r="E290" s="21" t="s">
        <v>259</v>
      </c>
      <c r="F290" t="s">
        <v>100</v>
      </c>
      <c r="G290" t="s">
        <v>115</v>
      </c>
      <c r="H290" t="s">
        <v>115</v>
      </c>
    </row>
    <row r="291" spans="1:8" ht="15" customHeight="1" x14ac:dyDescent="0.25">
      <c r="A291">
        <v>1906622</v>
      </c>
      <c r="B291" s="20">
        <v>41996</v>
      </c>
      <c r="C291" s="22">
        <v>0.47833333333333333</v>
      </c>
      <c r="D291" s="21" t="s">
        <v>260</v>
      </c>
      <c r="E291" s="21" t="s">
        <v>261</v>
      </c>
      <c r="F291" t="s">
        <v>100</v>
      </c>
      <c r="G291" t="s">
        <v>115</v>
      </c>
      <c r="H291" t="s">
        <v>115</v>
      </c>
    </row>
    <row r="292" spans="1:8" ht="15" customHeight="1" x14ac:dyDescent="0.25">
      <c r="A292">
        <v>1906693</v>
      </c>
      <c r="B292" s="20">
        <v>41996</v>
      </c>
      <c r="C292" s="22">
        <v>0.48425925925925922</v>
      </c>
      <c r="D292" s="21" t="s">
        <v>262</v>
      </c>
      <c r="E292" s="21" t="s">
        <v>263</v>
      </c>
      <c r="F292" t="s">
        <v>100</v>
      </c>
      <c r="G292" t="s">
        <v>116</v>
      </c>
      <c r="H292" t="s">
        <v>79</v>
      </c>
    </row>
    <row r="293" spans="1:8" ht="15" customHeight="1" x14ac:dyDescent="0.25">
      <c r="A293">
        <v>1906708</v>
      </c>
      <c r="B293" s="20">
        <v>41996</v>
      </c>
      <c r="C293" s="22">
        <v>0.48596064814814816</v>
      </c>
      <c r="D293" s="21" t="s">
        <v>264</v>
      </c>
      <c r="E293" s="21" t="s">
        <v>265</v>
      </c>
      <c r="F293" t="s">
        <v>100</v>
      </c>
      <c r="G293" t="s">
        <v>115</v>
      </c>
      <c r="H293" t="s">
        <v>115</v>
      </c>
    </row>
    <row r="294" spans="1:8" x14ac:dyDescent="0.25">
      <c r="A294">
        <v>1906806</v>
      </c>
      <c r="B294" s="20">
        <v>41996</v>
      </c>
      <c r="C294" s="22">
        <v>0.49490740740740741</v>
      </c>
      <c r="D294" s="21" t="s">
        <v>266</v>
      </c>
      <c r="E294" s="21" t="s">
        <v>267</v>
      </c>
      <c r="F294" t="s">
        <v>100</v>
      </c>
      <c r="G294" t="s">
        <v>115</v>
      </c>
      <c r="H294" t="s">
        <v>115</v>
      </c>
    </row>
    <row r="295" spans="1:8" ht="15" customHeight="1" x14ac:dyDescent="0.25">
      <c r="A295">
        <v>1906829</v>
      </c>
      <c r="B295" s="20">
        <v>41996</v>
      </c>
      <c r="C295" s="22">
        <v>0.49753472222222223</v>
      </c>
      <c r="D295" s="21" t="s">
        <v>268</v>
      </c>
      <c r="E295" s="21" t="s">
        <v>269</v>
      </c>
      <c r="F295" t="s">
        <v>100</v>
      </c>
      <c r="G295" t="s">
        <v>117</v>
      </c>
      <c r="H295" t="s">
        <v>79</v>
      </c>
    </row>
    <row r="296" spans="1:8" ht="15" customHeight="1" x14ac:dyDescent="0.25">
      <c r="A296">
        <v>1906907</v>
      </c>
      <c r="B296" s="20">
        <v>41996</v>
      </c>
      <c r="C296" s="22">
        <v>0.5081944444444445</v>
      </c>
      <c r="D296" s="21" t="s">
        <v>270</v>
      </c>
      <c r="E296" s="21" t="s">
        <v>271</v>
      </c>
      <c r="F296" t="s">
        <v>100</v>
      </c>
      <c r="G296" t="s">
        <v>115</v>
      </c>
      <c r="H296" t="s">
        <v>115</v>
      </c>
    </row>
    <row r="297" spans="1:8" x14ac:dyDescent="0.25">
      <c r="A297">
        <v>1906925</v>
      </c>
      <c r="B297" s="20">
        <v>41996</v>
      </c>
      <c r="C297" s="22">
        <v>0.50976851851851845</v>
      </c>
      <c r="D297" s="21" t="s">
        <v>272</v>
      </c>
      <c r="E297" s="21" t="s">
        <v>273</v>
      </c>
      <c r="F297" t="s">
        <v>100</v>
      </c>
      <c r="G297" t="s">
        <v>115</v>
      </c>
      <c r="H297" t="s">
        <v>115</v>
      </c>
    </row>
    <row r="298" spans="1:8" ht="15" customHeight="1" x14ac:dyDescent="0.25">
      <c r="A298">
        <v>1906952</v>
      </c>
      <c r="B298" s="20">
        <v>41996</v>
      </c>
      <c r="C298" s="22">
        <v>0.51424768518518515</v>
      </c>
      <c r="D298" s="21" t="s">
        <v>274</v>
      </c>
      <c r="E298" s="21" t="s">
        <v>275</v>
      </c>
      <c r="F298" t="s">
        <v>100</v>
      </c>
      <c r="G298" t="s">
        <v>115</v>
      </c>
      <c r="H298" t="s">
        <v>115</v>
      </c>
    </row>
    <row r="299" spans="1:8" x14ac:dyDescent="0.25">
      <c r="A299">
        <v>1906994</v>
      </c>
      <c r="B299" s="20">
        <v>41996</v>
      </c>
      <c r="C299" s="22">
        <v>0.52266203703703706</v>
      </c>
      <c r="D299" s="21" t="s">
        <v>276</v>
      </c>
      <c r="E299" s="21" t="s">
        <v>277</v>
      </c>
      <c r="F299" t="s">
        <v>100</v>
      </c>
      <c r="G299" t="s">
        <v>115</v>
      </c>
      <c r="H299" t="s">
        <v>115</v>
      </c>
    </row>
    <row r="300" spans="1:8" ht="15" customHeight="1" x14ac:dyDescent="0.25">
      <c r="A300">
        <v>1907018</v>
      </c>
      <c r="B300" s="20">
        <v>41996</v>
      </c>
      <c r="C300" s="22">
        <v>0.5252430555555555</v>
      </c>
      <c r="D300" s="21" t="s">
        <v>278</v>
      </c>
      <c r="E300" s="21" t="s">
        <v>279</v>
      </c>
      <c r="F300" t="s">
        <v>100</v>
      </c>
      <c r="G300" t="s">
        <v>116</v>
      </c>
      <c r="H300" t="s">
        <v>79</v>
      </c>
    </row>
    <row r="301" spans="1:8" ht="15" customHeight="1" x14ac:dyDescent="0.25">
      <c r="A301">
        <v>1907047</v>
      </c>
      <c r="B301" s="20">
        <v>41996</v>
      </c>
      <c r="C301" s="22">
        <v>0.52880787037037036</v>
      </c>
      <c r="D301" s="21" t="s">
        <v>280</v>
      </c>
      <c r="E301" s="21" t="s">
        <v>281</v>
      </c>
      <c r="F301" t="s">
        <v>100</v>
      </c>
      <c r="G301" t="s">
        <v>115</v>
      </c>
      <c r="H301" t="s">
        <v>115</v>
      </c>
    </row>
    <row r="302" spans="1:8" ht="15" customHeight="1" x14ac:dyDescent="0.25">
      <c r="A302">
        <v>1907059</v>
      </c>
      <c r="B302" s="20">
        <v>41996</v>
      </c>
      <c r="C302" s="22">
        <v>0.53074074074074074</v>
      </c>
      <c r="D302" s="21" t="s">
        <v>282</v>
      </c>
      <c r="E302" s="21" t="s">
        <v>283</v>
      </c>
      <c r="F302" t="s">
        <v>100</v>
      </c>
      <c r="G302" t="s">
        <v>115</v>
      </c>
      <c r="H302" t="s">
        <v>115</v>
      </c>
    </row>
    <row r="303" spans="1:8" x14ac:dyDescent="0.25">
      <c r="A303">
        <v>1907109</v>
      </c>
      <c r="B303" s="20">
        <v>41996</v>
      </c>
      <c r="C303" s="22">
        <v>0.53968749999999999</v>
      </c>
      <c r="D303" s="21" t="s">
        <v>284</v>
      </c>
      <c r="E303" s="21" t="s">
        <v>285</v>
      </c>
      <c r="F303" t="s">
        <v>100</v>
      </c>
      <c r="G303" t="s">
        <v>116</v>
      </c>
      <c r="H303" t="s">
        <v>79</v>
      </c>
    </row>
    <row r="304" spans="1:8" ht="15" customHeight="1" x14ac:dyDescent="0.25">
      <c r="A304">
        <v>1907117</v>
      </c>
      <c r="B304" s="20">
        <v>41996</v>
      </c>
      <c r="C304" s="22">
        <v>0.54108796296296291</v>
      </c>
      <c r="D304" s="21" t="s">
        <v>286</v>
      </c>
      <c r="E304" s="21" t="s">
        <v>287</v>
      </c>
      <c r="F304" t="s">
        <v>100</v>
      </c>
      <c r="G304" t="s">
        <v>117</v>
      </c>
      <c r="H304" t="s">
        <v>80</v>
      </c>
    </row>
    <row r="305" spans="1:8" ht="15" customHeight="1" x14ac:dyDescent="0.25">
      <c r="A305">
        <v>1907488</v>
      </c>
      <c r="B305" s="20">
        <v>41996</v>
      </c>
      <c r="C305" s="22">
        <v>0.60666666666666669</v>
      </c>
      <c r="D305" s="21" t="s">
        <v>298</v>
      </c>
      <c r="E305" s="21" t="s">
        <v>299</v>
      </c>
      <c r="F305" t="s">
        <v>100</v>
      </c>
      <c r="G305" t="s">
        <v>115</v>
      </c>
      <c r="H305" t="s">
        <v>115</v>
      </c>
    </row>
    <row r="306" spans="1:8" ht="15" customHeight="1" x14ac:dyDescent="0.25">
      <c r="A306">
        <v>1907504</v>
      </c>
      <c r="B306" s="20">
        <v>41996</v>
      </c>
      <c r="C306" s="22">
        <v>0.60908564814814814</v>
      </c>
      <c r="D306" s="21" t="s">
        <v>300</v>
      </c>
      <c r="E306" s="21" t="s">
        <v>301</v>
      </c>
      <c r="F306" t="s">
        <v>100</v>
      </c>
      <c r="G306" t="s">
        <v>117</v>
      </c>
      <c r="H306" t="s">
        <v>79</v>
      </c>
    </row>
    <row r="307" spans="1:8" x14ac:dyDescent="0.25">
      <c r="A307">
        <v>1907602</v>
      </c>
      <c r="B307" s="20">
        <v>41996</v>
      </c>
      <c r="C307" s="22">
        <v>0.62175925925925923</v>
      </c>
      <c r="D307" s="21" t="s">
        <v>302</v>
      </c>
      <c r="E307" s="21" t="s">
        <v>303</v>
      </c>
      <c r="F307" t="s">
        <v>100</v>
      </c>
      <c r="G307" t="s">
        <v>116</v>
      </c>
      <c r="H307" t="s">
        <v>79</v>
      </c>
    </row>
    <row r="308" spans="1:8" x14ac:dyDescent="0.25">
      <c r="A308">
        <v>1907620</v>
      </c>
      <c r="B308" s="20">
        <v>41996</v>
      </c>
      <c r="C308" s="22">
        <v>0.62414351851851857</v>
      </c>
      <c r="D308" s="21" t="s">
        <v>304</v>
      </c>
      <c r="E308" s="21" t="s">
        <v>305</v>
      </c>
      <c r="F308" t="s">
        <v>100</v>
      </c>
      <c r="G308" t="s">
        <v>115</v>
      </c>
      <c r="H308" t="s">
        <v>115</v>
      </c>
    </row>
    <row r="309" spans="1:8" ht="15" customHeight="1" x14ac:dyDescent="0.25">
      <c r="A309">
        <v>1908145</v>
      </c>
      <c r="B309" s="20">
        <v>41996</v>
      </c>
      <c r="C309" s="22">
        <v>0.70300925925925928</v>
      </c>
      <c r="D309" s="21" t="s">
        <v>306</v>
      </c>
      <c r="E309" s="21" t="s">
        <v>307</v>
      </c>
      <c r="F309" t="s">
        <v>111</v>
      </c>
      <c r="G309" t="s">
        <v>115</v>
      </c>
      <c r="H309" t="s">
        <v>115</v>
      </c>
    </row>
    <row r="310" spans="1:8" x14ac:dyDescent="0.25">
      <c r="A310">
        <v>1908157</v>
      </c>
      <c r="B310" s="20">
        <v>41996</v>
      </c>
      <c r="C310" s="22">
        <v>0.70530092592592597</v>
      </c>
      <c r="D310" s="21" t="s">
        <v>308</v>
      </c>
      <c r="E310" s="21" t="s">
        <v>309</v>
      </c>
      <c r="F310" t="s">
        <v>111</v>
      </c>
      <c r="G310" t="s">
        <v>115</v>
      </c>
      <c r="H310" t="s">
        <v>115</v>
      </c>
    </row>
    <row r="311" spans="1:8" ht="15" customHeight="1" x14ac:dyDescent="0.25">
      <c r="A311">
        <v>1905790</v>
      </c>
      <c r="B311" s="20">
        <v>41996</v>
      </c>
      <c r="C311" s="22">
        <v>0.40721064814814811</v>
      </c>
      <c r="D311" s="21" t="s">
        <v>444</v>
      </c>
      <c r="E311" s="21" t="s">
        <v>474</v>
      </c>
      <c r="F311" t="s">
        <v>100</v>
      </c>
      <c r="G311" t="s">
        <v>116</v>
      </c>
      <c r="H311" t="s">
        <v>79</v>
      </c>
    </row>
    <row r="312" spans="1:8" ht="15" customHeight="1" x14ac:dyDescent="0.25">
      <c r="A312">
        <v>1905857</v>
      </c>
      <c r="B312" s="20">
        <v>41996</v>
      </c>
      <c r="C312" s="22">
        <v>0.41273148148148148</v>
      </c>
      <c r="D312" s="21" t="s">
        <v>475</v>
      </c>
      <c r="E312" s="21" t="s">
        <v>476</v>
      </c>
      <c r="F312" t="s">
        <v>100</v>
      </c>
      <c r="G312" t="s">
        <v>116</v>
      </c>
      <c r="H312" t="s">
        <v>80</v>
      </c>
    </row>
    <row r="313" spans="1:8" ht="15" customHeight="1" x14ac:dyDescent="0.25">
      <c r="A313">
        <v>1905904</v>
      </c>
      <c r="B313" s="20">
        <v>41996</v>
      </c>
      <c r="C313" s="22">
        <v>0.41641203703703705</v>
      </c>
      <c r="D313" s="21" t="s">
        <v>477</v>
      </c>
      <c r="E313" s="21" t="s">
        <v>478</v>
      </c>
      <c r="F313" t="s">
        <v>100</v>
      </c>
      <c r="G313" t="s">
        <v>115</v>
      </c>
      <c r="H313" t="s">
        <v>115</v>
      </c>
    </row>
    <row r="314" spans="1:8" ht="15" customHeight="1" x14ac:dyDescent="0.25">
      <c r="A314">
        <v>1909021</v>
      </c>
      <c r="B314" s="20">
        <v>41997</v>
      </c>
      <c r="C314" s="22">
        <v>0.43832175925925926</v>
      </c>
      <c r="D314" s="21" t="s">
        <v>310</v>
      </c>
      <c r="E314" s="21" t="s">
        <v>311</v>
      </c>
      <c r="F314" t="s">
        <v>100</v>
      </c>
      <c r="G314" t="s">
        <v>115</v>
      </c>
      <c r="H314" t="s">
        <v>115</v>
      </c>
    </row>
    <row r="315" spans="1:8" ht="15" customHeight="1" x14ac:dyDescent="0.25">
      <c r="A315">
        <v>1909026</v>
      </c>
      <c r="B315" s="20">
        <v>41997</v>
      </c>
      <c r="C315" s="22">
        <v>0.43899305555555551</v>
      </c>
      <c r="D315" s="21" t="s">
        <v>312</v>
      </c>
      <c r="E315" s="21" t="s">
        <v>313</v>
      </c>
      <c r="F315" t="s">
        <v>111</v>
      </c>
      <c r="G315" t="s">
        <v>115</v>
      </c>
      <c r="H315" t="s">
        <v>115</v>
      </c>
    </row>
    <row r="316" spans="1:8" x14ac:dyDescent="0.25">
      <c r="A316">
        <v>1909030</v>
      </c>
      <c r="B316" s="20">
        <v>41997</v>
      </c>
      <c r="C316" s="22">
        <v>0.44012731481481482</v>
      </c>
      <c r="D316" s="21" t="s">
        <v>314</v>
      </c>
      <c r="E316" s="21" t="s">
        <v>315</v>
      </c>
      <c r="F316" t="s">
        <v>100</v>
      </c>
      <c r="G316" t="s">
        <v>115</v>
      </c>
      <c r="H316" t="s">
        <v>115</v>
      </c>
    </row>
    <row r="317" spans="1:8" ht="15" customHeight="1" x14ac:dyDescent="0.25">
      <c r="A317">
        <v>1909036</v>
      </c>
      <c r="B317" s="20">
        <v>41997</v>
      </c>
      <c r="C317" s="22">
        <v>0.44138888888888889</v>
      </c>
      <c r="D317" s="21" t="s">
        <v>316</v>
      </c>
      <c r="E317" s="21" t="s">
        <v>317</v>
      </c>
      <c r="F317" t="s">
        <v>100</v>
      </c>
      <c r="G317" t="s">
        <v>115</v>
      </c>
      <c r="H317" t="s">
        <v>115</v>
      </c>
    </row>
    <row r="318" spans="1:8" x14ac:dyDescent="0.25">
      <c r="A318">
        <v>1909055</v>
      </c>
      <c r="B318" s="20">
        <v>41997</v>
      </c>
      <c r="C318" s="22">
        <v>0.44577546296296294</v>
      </c>
      <c r="D318" s="21" t="s">
        <v>318</v>
      </c>
      <c r="E318" s="21" t="s">
        <v>319</v>
      </c>
      <c r="F318" t="s">
        <v>111</v>
      </c>
      <c r="G318" t="s">
        <v>115</v>
      </c>
      <c r="H318" t="s">
        <v>115</v>
      </c>
    </row>
    <row r="319" spans="1:8" x14ac:dyDescent="0.25">
      <c r="A319">
        <v>1909067</v>
      </c>
      <c r="B319" s="20">
        <v>41997</v>
      </c>
      <c r="C319" s="22">
        <v>0.45021990740740742</v>
      </c>
      <c r="D319" s="21" t="s">
        <v>320</v>
      </c>
      <c r="E319" s="21" t="s">
        <v>321</v>
      </c>
      <c r="F319" t="s">
        <v>100</v>
      </c>
      <c r="G319" t="s">
        <v>115</v>
      </c>
      <c r="H319" t="s">
        <v>115</v>
      </c>
    </row>
    <row r="320" spans="1:8" ht="15" customHeight="1" x14ac:dyDescent="0.25">
      <c r="A320">
        <v>1909074</v>
      </c>
      <c r="B320" s="20">
        <v>41997</v>
      </c>
      <c r="C320" s="22">
        <v>0.45178240740740744</v>
      </c>
      <c r="D320" s="21" t="s">
        <v>322</v>
      </c>
      <c r="E320" s="21" t="s">
        <v>323</v>
      </c>
      <c r="F320" t="s">
        <v>100</v>
      </c>
      <c r="G320" t="s">
        <v>115</v>
      </c>
      <c r="H320" t="s">
        <v>115</v>
      </c>
    </row>
    <row r="321" spans="1:8" ht="15" customHeight="1" x14ac:dyDescent="0.25">
      <c r="A321">
        <v>1909085</v>
      </c>
      <c r="B321" s="20">
        <v>41997</v>
      </c>
      <c r="C321" s="22">
        <v>0.45432870370370365</v>
      </c>
      <c r="D321" s="21" t="s">
        <v>324</v>
      </c>
      <c r="E321" s="21" t="s">
        <v>325</v>
      </c>
      <c r="F321" t="s">
        <v>111</v>
      </c>
      <c r="G321" t="s">
        <v>115</v>
      </c>
      <c r="H321" t="s">
        <v>115</v>
      </c>
    </row>
    <row r="322" spans="1:8" x14ac:dyDescent="0.25">
      <c r="A322">
        <v>1909097</v>
      </c>
      <c r="B322" s="20">
        <v>41997</v>
      </c>
      <c r="C322" s="22">
        <v>0.45585648148148145</v>
      </c>
      <c r="D322" s="21" t="s">
        <v>326</v>
      </c>
      <c r="E322" s="21" t="s">
        <v>327</v>
      </c>
      <c r="F322" t="s">
        <v>111</v>
      </c>
      <c r="G322" t="s">
        <v>115</v>
      </c>
      <c r="H322" t="s">
        <v>115</v>
      </c>
    </row>
    <row r="323" spans="1:8" ht="15" customHeight="1" x14ac:dyDescent="0.25">
      <c r="A323">
        <v>1909103</v>
      </c>
      <c r="B323" s="20">
        <v>41997</v>
      </c>
      <c r="C323" s="22">
        <v>0.45694444444444443</v>
      </c>
      <c r="D323" s="21" t="s">
        <v>328</v>
      </c>
      <c r="E323" s="21" t="s">
        <v>329</v>
      </c>
      <c r="F323" t="s">
        <v>100</v>
      </c>
      <c r="G323" t="s">
        <v>116</v>
      </c>
      <c r="H323" t="s">
        <v>80</v>
      </c>
    </row>
    <row r="324" spans="1:8" ht="15" customHeight="1" x14ac:dyDescent="0.25">
      <c r="A324">
        <v>1909113</v>
      </c>
      <c r="B324" s="20">
        <v>41997</v>
      </c>
      <c r="C324" s="22">
        <v>0.45901620370370372</v>
      </c>
      <c r="D324" s="21" t="s">
        <v>330</v>
      </c>
      <c r="E324" s="21" t="s">
        <v>331</v>
      </c>
      <c r="F324" t="s">
        <v>100</v>
      </c>
      <c r="G324" t="s">
        <v>115</v>
      </c>
      <c r="H324" t="s">
        <v>115</v>
      </c>
    </row>
    <row r="325" spans="1:8" ht="15" customHeight="1" x14ac:dyDescent="0.25">
      <c r="A325">
        <v>1909115</v>
      </c>
      <c r="B325" s="20">
        <v>41997</v>
      </c>
      <c r="C325" s="22">
        <v>0.46004629629629629</v>
      </c>
      <c r="D325" s="21" t="s">
        <v>332</v>
      </c>
      <c r="E325" s="21" t="s">
        <v>333</v>
      </c>
      <c r="F325" t="s">
        <v>100</v>
      </c>
      <c r="G325" t="s">
        <v>116</v>
      </c>
      <c r="H325" t="s">
        <v>79</v>
      </c>
    </row>
    <row r="326" spans="1:8" x14ac:dyDescent="0.25">
      <c r="A326">
        <v>1909121</v>
      </c>
      <c r="B326" s="20">
        <v>41997</v>
      </c>
      <c r="C326" s="22">
        <v>0.46120370370370373</v>
      </c>
      <c r="D326" s="21" t="s">
        <v>334</v>
      </c>
      <c r="E326" s="21" t="s">
        <v>335</v>
      </c>
      <c r="F326" t="s">
        <v>100</v>
      </c>
      <c r="G326" t="s">
        <v>115</v>
      </c>
      <c r="H326" t="s">
        <v>115</v>
      </c>
    </row>
    <row r="327" spans="1:8" ht="15" customHeight="1" x14ac:dyDescent="0.25">
      <c r="A327">
        <v>1909134</v>
      </c>
      <c r="B327" s="20">
        <v>41997</v>
      </c>
      <c r="C327" s="22">
        <v>0.46430555555555553</v>
      </c>
      <c r="D327" s="21" t="s">
        <v>336</v>
      </c>
      <c r="E327" s="21" t="s">
        <v>337</v>
      </c>
      <c r="F327" t="s">
        <v>111</v>
      </c>
      <c r="G327" t="s">
        <v>116</v>
      </c>
      <c r="H327" t="s">
        <v>115</v>
      </c>
    </row>
    <row r="328" spans="1:8" x14ac:dyDescent="0.25">
      <c r="A328">
        <v>1909166</v>
      </c>
      <c r="B328" s="20">
        <v>41997</v>
      </c>
      <c r="C328" s="22">
        <v>0.47018518518518521</v>
      </c>
      <c r="D328" s="21" t="s">
        <v>338</v>
      </c>
      <c r="E328" s="21" t="s">
        <v>339</v>
      </c>
      <c r="F328" t="s">
        <v>100</v>
      </c>
      <c r="G328" t="s">
        <v>116</v>
      </c>
      <c r="H328" t="s">
        <v>80</v>
      </c>
    </row>
    <row r="329" spans="1:8" ht="15" customHeight="1" x14ac:dyDescent="0.25">
      <c r="A329">
        <v>1909168</v>
      </c>
      <c r="B329" s="20">
        <v>41997</v>
      </c>
      <c r="C329" s="22">
        <v>0.47043981481481478</v>
      </c>
      <c r="D329" s="21" t="s">
        <v>340</v>
      </c>
      <c r="E329" s="21" t="s">
        <v>341</v>
      </c>
      <c r="F329" t="s">
        <v>111</v>
      </c>
      <c r="G329" t="s">
        <v>115</v>
      </c>
      <c r="H329" t="s">
        <v>115</v>
      </c>
    </row>
    <row r="330" spans="1:8" ht="15" customHeight="1" x14ac:dyDescent="0.25">
      <c r="A330">
        <v>1909176</v>
      </c>
      <c r="B330" s="20">
        <v>41997</v>
      </c>
      <c r="C330" s="22">
        <v>0.47186342592592595</v>
      </c>
      <c r="D330" s="21" t="s">
        <v>342</v>
      </c>
      <c r="E330" s="21" t="s">
        <v>343</v>
      </c>
      <c r="F330" t="s">
        <v>100</v>
      </c>
      <c r="G330" t="s">
        <v>117</v>
      </c>
      <c r="H330" t="s">
        <v>79</v>
      </c>
    </row>
    <row r="331" spans="1:8" ht="15" customHeight="1" x14ac:dyDescent="0.25">
      <c r="A331">
        <v>1909198</v>
      </c>
      <c r="B331" s="20">
        <v>41997</v>
      </c>
      <c r="C331" s="22">
        <v>0.47569444444444442</v>
      </c>
      <c r="D331" s="21" t="s">
        <v>344</v>
      </c>
      <c r="E331" s="21" t="s">
        <v>345</v>
      </c>
      <c r="F331" t="s">
        <v>111</v>
      </c>
      <c r="G331" t="s">
        <v>115</v>
      </c>
      <c r="H331" t="s">
        <v>115</v>
      </c>
    </row>
    <row r="332" spans="1:8" x14ac:dyDescent="0.25">
      <c r="A332">
        <v>1909207</v>
      </c>
      <c r="B332" s="20">
        <v>41997</v>
      </c>
      <c r="C332" s="22">
        <v>0.47744212962962962</v>
      </c>
      <c r="D332" s="21" t="s">
        <v>346</v>
      </c>
      <c r="E332" s="21" t="s">
        <v>347</v>
      </c>
      <c r="F332" t="s">
        <v>100</v>
      </c>
      <c r="G332" t="s">
        <v>115</v>
      </c>
      <c r="H332" t="s">
        <v>115</v>
      </c>
    </row>
    <row r="333" spans="1:8" ht="15" customHeight="1" x14ac:dyDescent="0.25">
      <c r="A333">
        <v>1909210</v>
      </c>
      <c r="B333" s="20">
        <v>41997</v>
      </c>
      <c r="C333" s="22">
        <v>0.47875000000000001</v>
      </c>
      <c r="D333" s="21" t="s">
        <v>348</v>
      </c>
      <c r="E333" s="21" t="s">
        <v>349</v>
      </c>
      <c r="F333" t="s">
        <v>100</v>
      </c>
      <c r="G333" t="s">
        <v>115</v>
      </c>
      <c r="H333" t="s">
        <v>115</v>
      </c>
    </row>
    <row r="334" spans="1:8" x14ac:dyDescent="0.25">
      <c r="A334">
        <v>1909221</v>
      </c>
      <c r="B334" s="20">
        <v>41997</v>
      </c>
      <c r="C334" s="22">
        <v>0.48063657407407406</v>
      </c>
      <c r="D334" s="21" t="s">
        <v>350</v>
      </c>
      <c r="E334" s="21" t="s">
        <v>351</v>
      </c>
      <c r="F334" t="s">
        <v>111</v>
      </c>
      <c r="G334" t="s">
        <v>115</v>
      </c>
      <c r="H334" t="s">
        <v>115</v>
      </c>
    </row>
    <row r="335" spans="1:8" ht="15" customHeight="1" x14ac:dyDescent="0.25">
      <c r="A335">
        <v>1909226</v>
      </c>
      <c r="B335" s="20">
        <v>41997</v>
      </c>
      <c r="C335" s="22">
        <v>0.48159722222222223</v>
      </c>
      <c r="D335" s="21" t="s">
        <v>352</v>
      </c>
      <c r="E335" s="21" t="s">
        <v>353</v>
      </c>
      <c r="F335" t="s">
        <v>100</v>
      </c>
      <c r="G335" t="s">
        <v>116</v>
      </c>
      <c r="H335" t="s">
        <v>79</v>
      </c>
    </row>
    <row r="336" spans="1:8" x14ac:dyDescent="0.25">
      <c r="A336">
        <v>1909230</v>
      </c>
      <c r="B336" s="20">
        <v>41997</v>
      </c>
      <c r="C336" s="22">
        <v>0.4821064814814815</v>
      </c>
      <c r="D336" s="21" t="s">
        <v>354</v>
      </c>
      <c r="E336" s="21" t="s">
        <v>355</v>
      </c>
      <c r="F336" t="s">
        <v>111</v>
      </c>
      <c r="G336" t="s">
        <v>115</v>
      </c>
      <c r="H336" t="s">
        <v>115</v>
      </c>
    </row>
    <row r="337" spans="1:8" x14ac:dyDescent="0.25">
      <c r="A337">
        <v>1909246</v>
      </c>
      <c r="B337" s="20">
        <v>41997</v>
      </c>
      <c r="C337" s="22">
        <v>0.48524305555555558</v>
      </c>
      <c r="D337" s="21" t="s">
        <v>356</v>
      </c>
      <c r="E337" s="21" t="s">
        <v>357</v>
      </c>
      <c r="F337" t="s">
        <v>111</v>
      </c>
      <c r="G337" t="s">
        <v>115</v>
      </c>
      <c r="H337" t="s">
        <v>115</v>
      </c>
    </row>
    <row r="338" spans="1:8" ht="15" customHeight="1" x14ac:dyDescent="0.25">
      <c r="A338">
        <v>1912289</v>
      </c>
      <c r="B338" s="20">
        <v>41999</v>
      </c>
      <c r="C338" s="22">
        <v>0.62797453703703698</v>
      </c>
      <c r="D338" s="21" t="s">
        <v>358</v>
      </c>
      <c r="E338" s="21" t="s">
        <v>359</v>
      </c>
      <c r="F338" t="s">
        <v>100</v>
      </c>
      <c r="G338" t="s">
        <v>115</v>
      </c>
      <c r="H338" t="s">
        <v>115</v>
      </c>
    </row>
    <row r="339" spans="1:8" ht="15" customHeight="1" x14ac:dyDescent="0.25">
      <c r="A339">
        <v>1912332</v>
      </c>
      <c r="B339" s="20">
        <v>41999</v>
      </c>
      <c r="C339" s="22">
        <v>0.6324305555555555</v>
      </c>
      <c r="D339" s="21" t="s">
        <v>360</v>
      </c>
      <c r="E339" s="21" t="s">
        <v>361</v>
      </c>
      <c r="F339" t="s">
        <v>100</v>
      </c>
      <c r="G339" t="s">
        <v>115</v>
      </c>
      <c r="H339" t="s">
        <v>115</v>
      </c>
    </row>
    <row r="340" spans="1:8" ht="15" customHeight="1" x14ac:dyDescent="0.25">
      <c r="A340">
        <v>1912347</v>
      </c>
      <c r="B340" s="20">
        <v>41999</v>
      </c>
      <c r="C340" s="22">
        <v>0.63467592592592592</v>
      </c>
      <c r="D340" s="21" t="s">
        <v>362</v>
      </c>
      <c r="E340" s="21" t="s">
        <v>363</v>
      </c>
      <c r="F340" t="s">
        <v>100</v>
      </c>
      <c r="G340" t="s">
        <v>116</v>
      </c>
      <c r="H340" t="s">
        <v>80</v>
      </c>
    </row>
    <row r="341" spans="1:8" x14ac:dyDescent="0.25">
      <c r="A341">
        <v>1912357</v>
      </c>
      <c r="B341" s="20">
        <v>41999</v>
      </c>
      <c r="C341" s="22">
        <v>0.63603009259259258</v>
      </c>
      <c r="D341" s="21" t="s">
        <v>364</v>
      </c>
      <c r="E341" s="21" t="s">
        <v>365</v>
      </c>
      <c r="F341" t="s">
        <v>100</v>
      </c>
      <c r="G341" t="s">
        <v>116</v>
      </c>
      <c r="H341" t="s">
        <v>80</v>
      </c>
    </row>
    <row r="342" spans="1:8" x14ac:dyDescent="0.25">
      <c r="A342">
        <v>1912442</v>
      </c>
      <c r="B342" s="20">
        <v>41999</v>
      </c>
      <c r="C342" s="22">
        <v>0.64729166666666671</v>
      </c>
      <c r="D342" s="21" t="s">
        <v>366</v>
      </c>
      <c r="E342" s="21" t="s">
        <v>367</v>
      </c>
      <c r="F342" t="s">
        <v>100</v>
      </c>
      <c r="G342" t="s">
        <v>116</v>
      </c>
      <c r="H342" t="s">
        <v>80</v>
      </c>
    </row>
    <row r="343" spans="1:8" ht="15" customHeight="1" x14ac:dyDescent="0.25">
      <c r="A343">
        <v>1912454</v>
      </c>
      <c r="B343" s="20">
        <v>41999</v>
      </c>
      <c r="C343" s="22">
        <v>0.6501851851851852</v>
      </c>
      <c r="D343" s="21" t="s">
        <v>368</v>
      </c>
      <c r="E343" s="21" t="s">
        <v>369</v>
      </c>
      <c r="F343" t="s">
        <v>100</v>
      </c>
      <c r="G343" t="s">
        <v>115</v>
      </c>
      <c r="H343" t="s">
        <v>115</v>
      </c>
    </row>
    <row r="344" spans="1:8" ht="15" customHeight="1" x14ac:dyDescent="0.25">
      <c r="A344">
        <v>1912471</v>
      </c>
      <c r="B344" s="20">
        <v>41999</v>
      </c>
      <c r="C344" s="22">
        <v>0.65315972222222218</v>
      </c>
      <c r="D344" s="21" t="s">
        <v>370</v>
      </c>
      <c r="E344" s="21" t="s">
        <v>371</v>
      </c>
      <c r="F344" t="s">
        <v>112</v>
      </c>
      <c r="G344" t="s">
        <v>115</v>
      </c>
      <c r="H344" t="s">
        <v>115</v>
      </c>
    </row>
    <row r="345" spans="1:8" ht="15" customHeight="1" x14ac:dyDescent="0.25">
      <c r="A345">
        <v>1912549</v>
      </c>
      <c r="B345" s="20">
        <v>41999</v>
      </c>
      <c r="C345" s="22">
        <v>0.66609953703703706</v>
      </c>
      <c r="D345" s="21" t="s">
        <v>372</v>
      </c>
      <c r="E345" s="21" t="s">
        <v>373</v>
      </c>
      <c r="F345" t="s">
        <v>100</v>
      </c>
      <c r="G345" t="s">
        <v>117</v>
      </c>
      <c r="H345" t="s">
        <v>80</v>
      </c>
    </row>
    <row r="346" spans="1:8" x14ac:dyDescent="0.25">
      <c r="A346">
        <v>1912576</v>
      </c>
      <c r="B346" s="20">
        <v>41999</v>
      </c>
      <c r="C346" s="22">
        <v>0.66937500000000005</v>
      </c>
      <c r="D346" s="21" t="s">
        <v>374</v>
      </c>
      <c r="E346" s="21" t="s">
        <v>375</v>
      </c>
      <c r="F346" t="s">
        <v>112</v>
      </c>
      <c r="G346" t="s">
        <v>115</v>
      </c>
      <c r="H346" t="s">
        <v>115</v>
      </c>
    </row>
    <row r="347" spans="1:8" x14ac:dyDescent="0.25">
      <c r="A347">
        <v>1912590</v>
      </c>
      <c r="B347" s="20">
        <v>41999</v>
      </c>
      <c r="C347" s="22">
        <v>0.67204861111111114</v>
      </c>
      <c r="D347" s="21" t="s">
        <v>376</v>
      </c>
      <c r="E347" s="21" t="s">
        <v>377</v>
      </c>
      <c r="F347" t="s">
        <v>112</v>
      </c>
      <c r="G347" t="s">
        <v>115</v>
      </c>
      <c r="H347" t="s">
        <v>115</v>
      </c>
    </row>
    <row r="348" spans="1:8" ht="15" customHeight="1" x14ac:dyDescent="0.25">
      <c r="A348">
        <v>1912602</v>
      </c>
      <c r="B348" s="20">
        <v>41999</v>
      </c>
      <c r="C348" s="22">
        <v>0.67423611111111115</v>
      </c>
      <c r="D348" s="21" t="s">
        <v>378</v>
      </c>
      <c r="E348" s="21" t="s">
        <v>379</v>
      </c>
      <c r="F348" t="s">
        <v>112</v>
      </c>
      <c r="G348" t="s">
        <v>117</v>
      </c>
      <c r="H348" t="s">
        <v>79</v>
      </c>
    </row>
    <row r="349" spans="1:8" ht="15" customHeight="1" x14ac:dyDescent="0.25">
      <c r="A349">
        <v>1912631</v>
      </c>
      <c r="B349" s="20">
        <v>41999</v>
      </c>
      <c r="C349" s="22">
        <v>0.67800925925925926</v>
      </c>
      <c r="D349" s="21" t="s">
        <v>380</v>
      </c>
      <c r="E349" s="21" t="s">
        <v>381</v>
      </c>
      <c r="F349" t="s">
        <v>100</v>
      </c>
      <c r="G349" t="s">
        <v>116</v>
      </c>
      <c r="H349" t="s">
        <v>80</v>
      </c>
    </row>
    <row r="350" spans="1:8" ht="15" customHeight="1" x14ac:dyDescent="0.25">
      <c r="A350">
        <v>1916638</v>
      </c>
      <c r="B350" s="20">
        <v>42002</v>
      </c>
      <c r="C350" s="22">
        <v>0.54484953703703709</v>
      </c>
      <c r="D350" s="21" t="s">
        <v>216</v>
      </c>
      <c r="E350" s="21" t="s">
        <v>217</v>
      </c>
      <c r="F350" t="s">
        <v>100</v>
      </c>
      <c r="G350" t="s">
        <v>116</v>
      </c>
      <c r="H350" t="s">
        <v>79</v>
      </c>
    </row>
    <row r="351" spans="1:8" x14ac:dyDescent="0.25">
      <c r="A351">
        <v>1916658</v>
      </c>
      <c r="B351" s="20">
        <v>42002</v>
      </c>
      <c r="C351" s="22">
        <v>0.54832175925925919</v>
      </c>
      <c r="D351" s="21" t="s">
        <v>218</v>
      </c>
      <c r="E351" s="21" t="s">
        <v>219</v>
      </c>
      <c r="F351" t="s">
        <v>100</v>
      </c>
      <c r="G351" t="s">
        <v>115</v>
      </c>
      <c r="H351" t="s">
        <v>115</v>
      </c>
    </row>
    <row r="352" spans="1:8" ht="15" customHeight="1" x14ac:dyDescent="0.25">
      <c r="A352">
        <v>1916675</v>
      </c>
      <c r="B352" s="20">
        <v>42002</v>
      </c>
      <c r="C352" s="22">
        <v>0.55008101851851854</v>
      </c>
      <c r="D352" s="21" t="s">
        <v>220</v>
      </c>
      <c r="E352" s="21" t="s">
        <v>221</v>
      </c>
      <c r="F352" t="s">
        <v>100</v>
      </c>
      <c r="G352" t="s">
        <v>116</v>
      </c>
      <c r="H352" t="s">
        <v>79</v>
      </c>
    </row>
    <row r="353" spans="1:8" x14ac:dyDescent="0.25">
      <c r="A353">
        <v>1916685</v>
      </c>
      <c r="B353" s="20">
        <v>42002</v>
      </c>
      <c r="C353" s="22">
        <v>0.55127314814814821</v>
      </c>
      <c r="D353" s="21" t="s">
        <v>222</v>
      </c>
      <c r="E353" s="21" t="s">
        <v>223</v>
      </c>
      <c r="F353" t="s">
        <v>100</v>
      </c>
      <c r="G353" t="s">
        <v>116</v>
      </c>
      <c r="H353" t="s">
        <v>79</v>
      </c>
    </row>
    <row r="354" spans="1:8" x14ac:dyDescent="0.25">
      <c r="A354">
        <v>1916699</v>
      </c>
      <c r="B354" s="20">
        <v>42002</v>
      </c>
      <c r="C354" s="22">
        <v>0.5528819444444445</v>
      </c>
      <c r="D354" s="21" t="s">
        <v>224</v>
      </c>
      <c r="E354" s="21" t="s">
        <v>225</v>
      </c>
      <c r="F354" t="s">
        <v>100</v>
      </c>
      <c r="G354" t="s">
        <v>115</v>
      </c>
      <c r="H354" t="s">
        <v>115</v>
      </c>
    </row>
    <row r="355" spans="1:8" x14ac:dyDescent="0.25">
      <c r="A355">
        <v>1916767</v>
      </c>
      <c r="B355" s="20">
        <v>42002</v>
      </c>
      <c r="C355" s="22">
        <v>0.56008101851851855</v>
      </c>
      <c r="D355" s="21" t="s">
        <v>226</v>
      </c>
      <c r="E355" s="21" t="s">
        <v>227</v>
      </c>
      <c r="F355" t="s">
        <v>100</v>
      </c>
      <c r="G355" t="s">
        <v>115</v>
      </c>
      <c r="H355" t="s">
        <v>115</v>
      </c>
    </row>
    <row r="356" spans="1:8" ht="15" customHeight="1" x14ac:dyDescent="0.25">
      <c r="A356">
        <v>1916791</v>
      </c>
      <c r="B356" s="20">
        <v>42002</v>
      </c>
      <c r="C356" s="22">
        <v>0.5632638888888889</v>
      </c>
      <c r="D356" s="21" t="s">
        <v>228</v>
      </c>
      <c r="E356" s="21" t="s">
        <v>229</v>
      </c>
      <c r="F356" t="s">
        <v>100</v>
      </c>
      <c r="G356" t="s">
        <v>117</v>
      </c>
      <c r="H356" t="s">
        <v>79</v>
      </c>
    </row>
    <row r="357" spans="1:8" ht="15" customHeight="1" x14ac:dyDescent="0.25">
      <c r="A357">
        <v>1916848</v>
      </c>
      <c r="B357" s="20">
        <v>42002</v>
      </c>
      <c r="C357" s="22">
        <v>0.57180555555555557</v>
      </c>
      <c r="D357" s="21" t="s">
        <v>230</v>
      </c>
      <c r="E357" s="21" t="s">
        <v>231</v>
      </c>
      <c r="F357" t="s">
        <v>100</v>
      </c>
      <c r="G357" t="s">
        <v>115</v>
      </c>
      <c r="H357" t="s">
        <v>115</v>
      </c>
    </row>
    <row r="358" spans="1:8" x14ac:dyDescent="0.25">
      <c r="A358">
        <v>1916863</v>
      </c>
      <c r="B358" s="20">
        <v>42002</v>
      </c>
      <c r="C358" s="22">
        <v>0.57297453703703705</v>
      </c>
      <c r="D358" s="21" t="s">
        <v>232</v>
      </c>
      <c r="E358" s="21" t="s">
        <v>233</v>
      </c>
      <c r="F358" t="s">
        <v>100</v>
      </c>
      <c r="G358" t="s">
        <v>115</v>
      </c>
      <c r="H358" t="s">
        <v>115</v>
      </c>
    </row>
    <row r="359" spans="1:8" x14ac:dyDescent="0.25">
      <c r="A359">
        <v>1916867</v>
      </c>
      <c r="B359" s="20">
        <v>42002</v>
      </c>
      <c r="C359" s="22">
        <v>0.57424768518518521</v>
      </c>
      <c r="D359" s="21" t="s">
        <v>234</v>
      </c>
      <c r="E359" s="21" t="s">
        <v>235</v>
      </c>
      <c r="F359" t="s">
        <v>100</v>
      </c>
      <c r="G359" t="s">
        <v>115</v>
      </c>
      <c r="H359" t="s">
        <v>115</v>
      </c>
    </row>
    <row r="360" spans="1:8" ht="15" customHeight="1" x14ac:dyDescent="0.25">
      <c r="A360">
        <v>1916899</v>
      </c>
      <c r="B360" s="20">
        <v>42002</v>
      </c>
      <c r="C360" s="22">
        <v>0.57857638888888896</v>
      </c>
      <c r="D360" s="21" t="s">
        <v>236</v>
      </c>
      <c r="E360" s="21" t="s">
        <v>237</v>
      </c>
      <c r="F360" t="s">
        <v>100</v>
      </c>
      <c r="G360" t="s">
        <v>116</v>
      </c>
      <c r="H360" t="s">
        <v>80</v>
      </c>
    </row>
    <row r="361" spans="1:8" ht="15" customHeight="1" x14ac:dyDescent="0.25">
      <c r="A361">
        <v>1915068</v>
      </c>
      <c r="B361" s="20">
        <v>42002</v>
      </c>
      <c r="C361" s="22">
        <v>0.41925925925925928</v>
      </c>
      <c r="D361" s="21" t="s">
        <v>185</v>
      </c>
      <c r="E361" s="21" t="s">
        <v>186</v>
      </c>
      <c r="F361" t="s">
        <v>100</v>
      </c>
      <c r="G361" t="s">
        <v>115</v>
      </c>
      <c r="H361" t="s">
        <v>115</v>
      </c>
    </row>
    <row r="362" spans="1:8" ht="15" customHeight="1" x14ac:dyDescent="0.25">
      <c r="A362">
        <v>1915201</v>
      </c>
      <c r="B362" s="20">
        <v>42002</v>
      </c>
      <c r="C362" s="22">
        <v>0.4291666666666667</v>
      </c>
      <c r="D362" s="21" t="s">
        <v>187</v>
      </c>
      <c r="E362" s="21" t="s">
        <v>188</v>
      </c>
      <c r="F362" t="s">
        <v>100</v>
      </c>
      <c r="G362" t="s">
        <v>115</v>
      </c>
      <c r="H362" t="s">
        <v>115</v>
      </c>
    </row>
    <row r="363" spans="1:8" ht="15" customHeight="1" x14ac:dyDescent="0.25">
      <c r="A363">
        <v>1915217</v>
      </c>
      <c r="B363" s="20">
        <v>42002</v>
      </c>
      <c r="C363" s="22">
        <v>0.43011574074074077</v>
      </c>
      <c r="D363" s="21" t="s">
        <v>189</v>
      </c>
      <c r="E363" s="21" t="s">
        <v>190</v>
      </c>
      <c r="F363" t="s">
        <v>100</v>
      </c>
      <c r="G363" t="s">
        <v>115</v>
      </c>
      <c r="H363" t="s">
        <v>115</v>
      </c>
    </row>
    <row r="364" spans="1:8" ht="15" customHeight="1" x14ac:dyDescent="0.25">
      <c r="A364">
        <v>1915252</v>
      </c>
      <c r="B364" s="20">
        <v>42002</v>
      </c>
      <c r="C364" s="22">
        <v>0.43199074074074079</v>
      </c>
      <c r="D364" s="21" t="s">
        <v>191</v>
      </c>
      <c r="E364" s="21" t="s">
        <v>192</v>
      </c>
      <c r="F364" t="s">
        <v>100</v>
      </c>
      <c r="G364" t="s">
        <v>116</v>
      </c>
      <c r="H364" t="s">
        <v>80</v>
      </c>
    </row>
    <row r="365" spans="1:8" x14ac:dyDescent="0.25">
      <c r="A365">
        <v>1915322</v>
      </c>
      <c r="B365" s="20">
        <v>42002</v>
      </c>
      <c r="C365" s="22">
        <v>0.43627314814814816</v>
      </c>
      <c r="D365" s="21" t="s">
        <v>193</v>
      </c>
      <c r="E365" s="21" t="s">
        <v>194</v>
      </c>
      <c r="F365" t="s">
        <v>100</v>
      </c>
      <c r="G365" t="s">
        <v>115</v>
      </c>
      <c r="H365" t="s">
        <v>115</v>
      </c>
    </row>
    <row r="366" spans="1:8" x14ac:dyDescent="0.25">
      <c r="A366">
        <v>1915369</v>
      </c>
      <c r="B366" s="20">
        <v>42002</v>
      </c>
      <c r="C366" s="22">
        <v>0.43994212962962959</v>
      </c>
      <c r="D366" s="21" t="s">
        <v>195</v>
      </c>
      <c r="E366" s="21" t="s">
        <v>196</v>
      </c>
      <c r="F366" t="s">
        <v>100</v>
      </c>
      <c r="G366" t="s">
        <v>115</v>
      </c>
      <c r="H366" t="s">
        <v>115</v>
      </c>
    </row>
    <row r="367" spans="1:8" x14ac:dyDescent="0.25">
      <c r="A367">
        <v>1915380</v>
      </c>
      <c r="B367" s="20">
        <v>42002</v>
      </c>
      <c r="C367" s="22">
        <v>0.44094907407407408</v>
      </c>
      <c r="D367" s="21" t="s">
        <v>197</v>
      </c>
      <c r="E367" s="21" t="s">
        <v>198</v>
      </c>
      <c r="F367" t="s">
        <v>100</v>
      </c>
      <c r="G367" t="s">
        <v>115</v>
      </c>
      <c r="H367" t="s">
        <v>115</v>
      </c>
    </row>
    <row r="368" spans="1:8" x14ac:dyDescent="0.25">
      <c r="A368">
        <v>1915410</v>
      </c>
      <c r="B368" s="20">
        <v>42002</v>
      </c>
      <c r="C368" s="22">
        <v>0.44233796296296296</v>
      </c>
      <c r="D368" s="21" t="s">
        <v>199</v>
      </c>
      <c r="E368" s="21" t="s">
        <v>200</v>
      </c>
      <c r="F368" t="s">
        <v>100</v>
      </c>
      <c r="G368" t="s">
        <v>116</v>
      </c>
      <c r="H368" t="s">
        <v>80</v>
      </c>
    </row>
    <row r="369" spans="1:8" x14ac:dyDescent="0.25">
      <c r="A369">
        <v>1915453</v>
      </c>
      <c r="B369" s="20">
        <v>42002</v>
      </c>
      <c r="C369" s="22">
        <v>0.44505787037037042</v>
      </c>
      <c r="D369" s="21" t="s">
        <v>201</v>
      </c>
      <c r="E369" s="21" t="s">
        <v>202</v>
      </c>
      <c r="F369" t="s">
        <v>100</v>
      </c>
      <c r="G369" t="s">
        <v>117</v>
      </c>
      <c r="H369" t="s">
        <v>80</v>
      </c>
    </row>
    <row r="370" spans="1:8" x14ac:dyDescent="0.25">
      <c r="A370">
        <v>1915487</v>
      </c>
      <c r="B370" s="20">
        <v>42002</v>
      </c>
      <c r="C370" s="22">
        <v>0.44737268518518519</v>
      </c>
      <c r="D370" s="21" t="s">
        <v>203</v>
      </c>
      <c r="E370" s="21" t="s">
        <v>204</v>
      </c>
      <c r="F370" t="s">
        <v>100</v>
      </c>
      <c r="G370" t="s">
        <v>115</v>
      </c>
      <c r="H370" t="s">
        <v>115</v>
      </c>
    </row>
    <row r="371" spans="1:8" x14ac:dyDescent="0.25">
      <c r="A371">
        <v>1915508</v>
      </c>
      <c r="B371" s="20">
        <v>42002</v>
      </c>
      <c r="C371" s="22">
        <v>0.44878472222222227</v>
      </c>
      <c r="D371" s="21" t="s">
        <v>151</v>
      </c>
      <c r="E371" s="21" t="s">
        <v>205</v>
      </c>
      <c r="F371" t="s">
        <v>100</v>
      </c>
      <c r="G371" t="s">
        <v>117</v>
      </c>
      <c r="H371" t="s">
        <v>79</v>
      </c>
    </row>
    <row r="372" spans="1:8" x14ac:dyDescent="0.25">
      <c r="A372">
        <v>1916429</v>
      </c>
      <c r="B372" s="20">
        <v>42002</v>
      </c>
      <c r="C372" s="22">
        <v>0.52077546296296295</v>
      </c>
      <c r="D372" s="21" t="s">
        <v>206</v>
      </c>
      <c r="E372" s="21" t="s">
        <v>207</v>
      </c>
      <c r="F372" t="s">
        <v>100</v>
      </c>
      <c r="G372" t="s">
        <v>115</v>
      </c>
      <c r="H372" t="s">
        <v>115</v>
      </c>
    </row>
    <row r="373" spans="1:8" x14ac:dyDescent="0.25">
      <c r="A373">
        <v>1916468</v>
      </c>
      <c r="B373" s="20">
        <v>42002</v>
      </c>
      <c r="C373" s="22">
        <v>0.52415509259259252</v>
      </c>
      <c r="D373" s="21" t="s">
        <v>208</v>
      </c>
      <c r="E373" s="21" t="s">
        <v>209</v>
      </c>
      <c r="F373" t="s">
        <v>100</v>
      </c>
      <c r="G373" t="s">
        <v>115</v>
      </c>
      <c r="H373" t="s">
        <v>115</v>
      </c>
    </row>
    <row r="374" spans="1:8" x14ac:dyDescent="0.25">
      <c r="A374">
        <v>1916515</v>
      </c>
      <c r="B374" s="20">
        <v>42002</v>
      </c>
      <c r="C374" s="22">
        <v>0.52849537037037042</v>
      </c>
      <c r="D374" s="21" t="s">
        <v>210</v>
      </c>
      <c r="E374" s="21" t="s">
        <v>211</v>
      </c>
      <c r="F374" t="s">
        <v>100</v>
      </c>
      <c r="G374" t="s">
        <v>115</v>
      </c>
      <c r="H374" t="s">
        <v>115</v>
      </c>
    </row>
    <row r="375" spans="1:8" x14ac:dyDescent="0.25">
      <c r="A375">
        <v>1916538</v>
      </c>
      <c r="B375" s="20">
        <v>42002</v>
      </c>
      <c r="C375" s="22">
        <v>0.53179398148148149</v>
      </c>
      <c r="D375" s="21" t="s">
        <v>212</v>
      </c>
      <c r="E375" s="21" t="s">
        <v>213</v>
      </c>
      <c r="F375" t="s">
        <v>100</v>
      </c>
      <c r="G375" t="s">
        <v>115</v>
      </c>
      <c r="H375" t="s">
        <v>115</v>
      </c>
    </row>
    <row r="376" spans="1:8" x14ac:dyDescent="0.25">
      <c r="A376">
        <v>1916561</v>
      </c>
      <c r="B376" s="20">
        <v>42002</v>
      </c>
      <c r="C376" s="22">
        <v>0.53439814814814812</v>
      </c>
      <c r="D376" s="21" t="s">
        <v>214</v>
      </c>
      <c r="E376" s="21" t="s">
        <v>215</v>
      </c>
      <c r="F376" t="s">
        <v>100</v>
      </c>
      <c r="G376" t="s">
        <v>115</v>
      </c>
      <c r="H376" t="s">
        <v>115</v>
      </c>
    </row>
    <row r="377" spans="1:8" x14ac:dyDescent="0.25">
      <c r="A377">
        <v>1917286</v>
      </c>
      <c r="B377" s="20">
        <v>42002</v>
      </c>
      <c r="C377" s="22">
        <v>0.61937500000000001</v>
      </c>
      <c r="D377" s="21" t="s">
        <v>238</v>
      </c>
      <c r="E377" s="21" t="s">
        <v>239</v>
      </c>
      <c r="F377" t="s">
        <v>112</v>
      </c>
      <c r="G377" t="s">
        <v>115</v>
      </c>
      <c r="H377" t="s">
        <v>115</v>
      </c>
    </row>
    <row r="378" spans="1:8" x14ac:dyDescent="0.25">
      <c r="A378">
        <v>1917336</v>
      </c>
      <c r="B378" s="20">
        <v>42002</v>
      </c>
      <c r="C378" s="22">
        <v>0.62347222222222221</v>
      </c>
      <c r="D378" s="21" t="s">
        <v>240</v>
      </c>
      <c r="E378" s="21" t="s">
        <v>241</v>
      </c>
      <c r="F378" t="s">
        <v>112</v>
      </c>
      <c r="G378" t="s">
        <v>117</v>
      </c>
      <c r="H378" t="s">
        <v>80</v>
      </c>
    </row>
    <row r="379" spans="1:8" x14ac:dyDescent="0.25">
      <c r="A379">
        <v>1917340</v>
      </c>
      <c r="B379" s="20">
        <v>42002</v>
      </c>
      <c r="C379" s="22">
        <v>0.62356481481481485</v>
      </c>
      <c r="D379" s="21" t="s">
        <v>242</v>
      </c>
      <c r="E379" s="21" t="s">
        <v>243</v>
      </c>
      <c r="F379" t="s">
        <v>100</v>
      </c>
      <c r="G379" t="s">
        <v>115</v>
      </c>
      <c r="H379" t="s">
        <v>115</v>
      </c>
    </row>
    <row r="380" spans="1:8" x14ac:dyDescent="0.25">
      <c r="A380">
        <v>1917371</v>
      </c>
      <c r="B380" s="20">
        <v>42002</v>
      </c>
      <c r="C380" s="22">
        <v>0.62675925925925924</v>
      </c>
      <c r="D380" s="21" t="s">
        <v>244</v>
      </c>
      <c r="E380" s="21" t="s">
        <v>245</v>
      </c>
      <c r="F380" t="s">
        <v>100</v>
      </c>
      <c r="G380" t="s">
        <v>115</v>
      </c>
      <c r="H380" t="s">
        <v>115</v>
      </c>
    </row>
    <row r="381" spans="1:8" x14ac:dyDescent="0.25">
      <c r="A381">
        <v>1917445</v>
      </c>
      <c r="B381" s="20">
        <v>42002</v>
      </c>
      <c r="C381" s="22">
        <v>0.63449074074074074</v>
      </c>
      <c r="D381" s="21" t="s">
        <v>246</v>
      </c>
      <c r="E381" s="21" t="s">
        <v>247</v>
      </c>
      <c r="F381" t="s">
        <v>100</v>
      </c>
      <c r="G381" t="s">
        <v>115</v>
      </c>
      <c r="H381" t="s">
        <v>115</v>
      </c>
    </row>
    <row r="382" spans="1:8" x14ac:dyDescent="0.25">
      <c r="A382">
        <v>1914731</v>
      </c>
      <c r="B382" s="20">
        <v>42002</v>
      </c>
      <c r="C382" s="22">
        <v>0.39725694444444443</v>
      </c>
      <c r="D382" s="21" t="s">
        <v>175</v>
      </c>
      <c r="E382" s="21" t="s">
        <v>176</v>
      </c>
      <c r="F382" t="s">
        <v>100</v>
      </c>
      <c r="G382" t="s">
        <v>115</v>
      </c>
      <c r="H382" t="s">
        <v>115</v>
      </c>
    </row>
    <row r="383" spans="1:8" x14ac:dyDescent="0.25">
      <c r="A383">
        <v>1914759</v>
      </c>
      <c r="B383" s="20">
        <v>42002</v>
      </c>
      <c r="C383" s="22">
        <v>0.39881944444444445</v>
      </c>
      <c r="D383" s="21" t="s">
        <v>177</v>
      </c>
      <c r="E383" s="21" t="s">
        <v>178</v>
      </c>
      <c r="F383" t="s">
        <v>100</v>
      </c>
      <c r="G383" t="s">
        <v>115</v>
      </c>
      <c r="H383" t="s">
        <v>115</v>
      </c>
    </row>
    <row r="384" spans="1:8" x14ac:dyDescent="0.25">
      <c r="A384">
        <v>1914794</v>
      </c>
      <c r="B384" s="20">
        <v>42002</v>
      </c>
      <c r="C384" s="22">
        <v>0.40062500000000001</v>
      </c>
      <c r="D384" s="21" t="s">
        <v>179</v>
      </c>
      <c r="E384" s="21" t="s">
        <v>180</v>
      </c>
      <c r="F384" t="s">
        <v>100</v>
      </c>
      <c r="G384" t="s">
        <v>115</v>
      </c>
      <c r="H384" t="s">
        <v>115</v>
      </c>
    </row>
    <row r="385" spans="1:8" x14ac:dyDescent="0.25">
      <c r="A385">
        <v>1914867</v>
      </c>
      <c r="B385" s="20">
        <v>42002</v>
      </c>
      <c r="C385" s="22">
        <v>0.40513888888888888</v>
      </c>
      <c r="D385" s="21" t="s">
        <v>181</v>
      </c>
      <c r="E385" s="21" t="s">
        <v>182</v>
      </c>
      <c r="F385" t="s">
        <v>100</v>
      </c>
      <c r="G385" t="s">
        <v>115</v>
      </c>
      <c r="H385" t="s">
        <v>115</v>
      </c>
    </row>
    <row r="386" spans="1:8" x14ac:dyDescent="0.25">
      <c r="A386">
        <v>1914986</v>
      </c>
      <c r="B386" s="20">
        <v>42002</v>
      </c>
      <c r="C386" s="22">
        <v>0.41298611111111111</v>
      </c>
      <c r="D386" s="21" t="s">
        <v>183</v>
      </c>
      <c r="E386" s="21" t="s">
        <v>184</v>
      </c>
      <c r="F386" t="s">
        <v>100</v>
      </c>
      <c r="G386" t="s">
        <v>117</v>
      </c>
      <c r="H386" t="s">
        <v>80</v>
      </c>
    </row>
    <row r="387" spans="1:8" x14ac:dyDescent="0.25">
      <c r="A387">
        <v>1920486</v>
      </c>
      <c r="B387" s="20">
        <v>42003</v>
      </c>
      <c r="C387" s="22">
        <v>0.54244212962962968</v>
      </c>
      <c r="D387" s="21" t="s">
        <v>162</v>
      </c>
      <c r="E387" s="21" t="s">
        <v>163</v>
      </c>
      <c r="F387" t="s">
        <v>100</v>
      </c>
      <c r="G387" t="s">
        <v>115</v>
      </c>
      <c r="H387" t="s">
        <v>115</v>
      </c>
    </row>
    <row r="388" spans="1:8" x14ac:dyDescent="0.25">
      <c r="A388">
        <v>1920496</v>
      </c>
      <c r="B388" s="20">
        <v>42003</v>
      </c>
      <c r="C388" s="22">
        <v>0.54396990740740747</v>
      </c>
      <c r="D388" s="21" t="s">
        <v>164</v>
      </c>
      <c r="E388" s="21" t="s">
        <v>165</v>
      </c>
      <c r="F388" t="s">
        <v>100</v>
      </c>
      <c r="G388" t="s">
        <v>116</v>
      </c>
      <c r="H388" t="s">
        <v>79</v>
      </c>
    </row>
    <row r="389" spans="1:8" x14ac:dyDescent="0.25">
      <c r="A389">
        <v>1920502</v>
      </c>
      <c r="B389" s="20">
        <v>42003</v>
      </c>
      <c r="C389" s="22">
        <v>0.54503472222222216</v>
      </c>
      <c r="D389" s="21" t="s">
        <v>164</v>
      </c>
      <c r="E389" s="21" t="s">
        <v>166</v>
      </c>
      <c r="F389" t="s">
        <v>100</v>
      </c>
      <c r="G389" t="s">
        <v>116</v>
      </c>
      <c r="H389" t="s">
        <v>79</v>
      </c>
    </row>
    <row r="390" spans="1:8" x14ac:dyDescent="0.25">
      <c r="A390">
        <v>1920508</v>
      </c>
      <c r="B390" s="20">
        <v>42003</v>
      </c>
      <c r="C390" s="22">
        <v>0.54636574074074074</v>
      </c>
      <c r="D390" s="21" t="s">
        <v>167</v>
      </c>
      <c r="E390" s="21" t="s">
        <v>168</v>
      </c>
      <c r="F390" t="s">
        <v>100</v>
      </c>
      <c r="G390" t="s">
        <v>115</v>
      </c>
      <c r="H390" t="s">
        <v>115</v>
      </c>
    </row>
    <row r="391" spans="1:8" x14ac:dyDescent="0.25">
      <c r="A391">
        <v>1920523</v>
      </c>
      <c r="B391" s="20">
        <v>42003</v>
      </c>
      <c r="C391" s="22">
        <v>0.55021990740740734</v>
      </c>
      <c r="D391" s="21" t="s">
        <v>169</v>
      </c>
      <c r="E391" s="21" t="s">
        <v>170</v>
      </c>
      <c r="F391" t="s">
        <v>100</v>
      </c>
      <c r="G391" t="s">
        <v>115</v>
      </c>
      <c r="H391" t="s">
        <v>115</v>
      </c>
    </row>
    <row r="392" spans="1:8" x14ac:dyDescent="0.25">
      <c r="A392">
        <v>1920549</v>
      </c>
      <c r="B392" s="20">
        <v>42003</v>
      </c>
      <c r="C392" s="22">
        <v>0.55562500000000004</v>
      </c>
      <c r="D392" s="21" t="s">
        <v>171</v>
      </c>
      <c r="E392" s="21" t="s">
        <v>172</v>
      </c>
      <c r="F392" t="s">
        <v>100</v>
      </c>
      <c r="G392" t="s">
        <v>115</v>
      </c>
      <c r="H392" t="s">
        <v>115</v>
      </c>
    </row>
    <row r="393" spans="1:8" x14ac:dyDescent="0.25">
      <c r="A393">
        <v>1920568</v>
      </c>
      <c r="B393" s="20">
        <v>42003</v>
      </c>
      <c r="C393" s="22">
        <v>0.55903935185185183</v>
      </c>
      <c r="D393" s="21" t="s">
        <v>173</v>
      </c>
      <c r="E393" s="21" t="s">
        <v>174</v>
      </c>
      <c r="F393" t="s">
        <v>100</v>
      </c>
      <c r="G393" t="s">
        <v>116</v>
      </c>
      <c r="H393" t="s">
        <v>80</v>
      </c>
    </row>
    <row r="394" spans="1:8" x14ac:dyDescent="0.25">
      <c r="A394">
        <v>1920592</v>
      </c>
      <c r="B394" s="20">
        <v>42003</v>
      </c>
      <c r="C394" s="22">
        <v>0.56341435185185185</v>
      </c>
      <c r="D394" s="21" t="s">
        <v>119</v>
      </c>
      <c r="E394" s="21" t="s">
        <v>120</v>
      </c>
      <c r="F394" t="s">
        <v>100</v>
      </c>
      <c r="G394" t="s">
        <v>116</v>
      </c>
      <c r="H394" t="s">
        <v>80</v>
      </c>
    </row>
    <row r="395" spans="1:8" x14ac:dyDescent="0.25">
      <c r="A395">
        <v>1920604</v>
      </c>
      <c r="B395" s="20">
        <v>42003</v>
      </c>
      <c r="C395" s="22">
        <v>0.56560185185185186</v>
      </c>
      <c r="D395" s="21" t="s">
        <v>121</v>
      </c>
      <c r="E395" s="21" t="s">
        <v>122</v>
      </c>
      <c r="F395" t="s">
        <v>100</v>
      </c>
      <c r="G395" t="s">
        <v>115</v>
      </c>
      <c r="H395" t="s">
        <v>115</v>
      </c>
    </row>
    <row r="396" spans="1:8" x14ac:dyDescent="0.25">
      <c r="A396">
        <v>1920622</v>
      </c>
      <c r="B396" s="20">
        <v>42003</v>
      </c>
      <c r="C396" s="22">
        <v>0.56898148148148142</v>
      </c>
      <c r="D396" s="21" t="s">
        <v>123</v>
      </c>
      <c r="E396" s="21" t="s">
        <v>124</v>
      </c>
      <c r="F396" t="s">
        <v>100</v>
      </c>
      <c r="G396" t="s">
        <v>115</v>
      </c>
      <c r="H396" t="s">
        <v>115</v>
      </c>
    </row>
    <row r="397" spans="1:8" x14ac:dyDescent="0.25">
      <c r="A397">
        <v>1920629</v>
      </c>
      <c r="B397" s="20">
        <v>42003</v>
      </c>
      <c r="C397" s="22">
        <v>0.57030092592592596</v>
      </c>
      <c r="D397" s="21" t="s">
        <v>125</v>
      </c>
      <c r="E397" s="21" t="s">
        <v>126</v>
      </c>
      <c r="F397" t="s">
        <v>100</v>
      </c>
      <c r="G397" t="s">
        <v>115</v>
      </c>
      <c r="H397" t="s">
        <v>115</v>
      </c>
    </row>
    <row r="398" spans="1:8" x14ac:dyDescent="0.25">
      <c r="A398">
        <v>1920636</v>
      </c>
      <c r="B398" s="20">
        <v>42003</v>
      </c>
      <c r="C398" s="22">
        <v>0.5718981481481481</v>
      </c>
      <c r="D398" s="21" t="s">
        <v>127</v>
      </c>
      <c r="E398" s="21" t="s">
        <v>128</v>
      </c>
      <c r="F398" t="s">
        <v>100</v>
      </c>
      <c r="G398" t="s">
        <v>116</v>
      </c>
      <c r="H398" t="s">
        <v>79</v>
      </c>
    </row>
    <row r="399" spans="1:8" x14ac:dyDescent="0.25">
      <c r="A399">
        <v>1920646</v>
      </c>
      <c r="B399" s="20">
        <v>42003</v>
      </c>
      <c r="C399" s="22">
        <v>0.57315972222222222</v>
      </c>
      <c r="D399" s="21" t="s">
        <v>129</v>
      </c>
      <c r="E399" s="21" t="s">
        <v>130</v>
      </c>
      <c r="F399" t="s">
        <v>100</v>
      </c>
      <c r="G399" t="s">
        <v>116</v>
      </c>
      <c r="H399" t="s">
        <v>80</v>
      </c>
    </row>
    <row r="400" spans="1:8" x14ac:dyDescent="0.25">
      <c r="A400">
        <v>1920673</v>
      </c>
      <c r="B400" s="20">
        <v>42003</v>
      </c>
      <c r="C400" s="22">
        <v>0.57809027777777777</v>
      </c>
      <c r="D400" s="21" t="s">
        <v>131</v>
      </c>
      <c r="E400" s="21" t="s">
        <v>132</v>
      </c>
      <c r="F400" t="s">
        <v>100</v>
      </c>
      <c r="G400" t="s">
        <v>115</v>
      </c>
      <c r="H400" t="s">
        <v>115</v>
      </c>
    </row>
    <row r="401" spans="1:8" x14ac:dyDescent="0.25">
      <c r="A401">
        <v>1919852</v>
      </c>
      <c r="B401" s="20">
        <v>42003</v>
      </c>
      <c r="C401" s="22">
        <v>0.46121527777777777</v>
      </c>
      <c r="D401" s="21" t="s">
        <v>156</v>
      </c>
      <c r="E401" s="21" t="s">
        <v>157</v>
      </c>
      <c r="F401" t="s">
        <v>100</v>
      </c>
      <c r="G401" t="s">
        <v>117</v>
      </c>
      <c r="H401" t="s">
        <v>79</v>
      </c>
    </row>
    <row r="402" spans="1:8" x14ac:dyDescent="0.25">
      <c r="A402">
        <v>1920452</v>
      </c>
      <c r="B402" s="20">
        <v>42003</v>
      </c>
      <c r="C402" s="22">
        <v>0.53640046296296295</v>
      </c>
      <c r="D402" s="21" t="s">
        <v>158</v>
      </c>
      <c r="E402" s="21" t="s">
        <v>159</v>
      </c>
      <c r="F402" t="s">
        <v>100</v>
      </c>
      <c r="G402" t="s">
        <v>115</v>
      </c>
      <c r="H402" t="s">
        <v>115</v>
      </c>
    </row>
    <row r="403" spans="1:8" x14ac:dyDescent="0.25">
      <c r="A403">
        <v>1920463</v>
      </c>
      <c r="B403" s="20">
        <v>42003</v>
      </c>
      <c r="C403" s="22">
        <v>0.53758101851851847</v>
      </c>
      <c r="D403" s="21" t="s">
        <v>160</v>
      </c>
      <c r="E403" s="21" t="s">
        <v>161</v>
      </c>
      <c r="F403" t="s">
        <v>100</v>
      </c>
      <c r="G403" t="s">
        <v>116</v>
      </c>
      <c r="H403" t="s">
        <v>80</v>
      </c>
    </row>
    <row r="404" spans="1:8" x14ac:dyDescent="0.25">
      <c r="A404">
        <v>1920714</v>
      </c>
      <c r="B404" s="20">
        <v>42003</v>
      </c>
      <c r="C404" s="22">
        <v>0.58559027777777783</v>
      </c>
      <c r="D404" s="21" t="s">
        <v>133</v>
      </c>
      <c r="E404" s="21" t="s">
        <v>134</v>
      </c>
      <c r="F404" t="s">
        <v>100</v>
      </c>
      <c r="G404" t="s">
        <v>115</v>
      </c>
      <c r="H404" t="s">
        <v>115</v>
      </c>
    </row>
    <row r="405" spans="1:8" x14ac:dyDescent="0.25">
      <c r="A405">
        <v>1920739</v>
      </c>
      <c r="B405" s="20">
        <v>42003</v>
      </c>
      <c r="C405" s="22">
        <v>0.58978009259259256</v>
      </c>
      <c r="D405" s="21" t="s">
        <v>135</v>
      </c>
      <c r="E405" s="21" t="s">
        <v>136</v>
      </c>
      <c r="F405" t="s">
        <v>100</v>
      </c>
      <c r="G405" t="s">
        <v>115</v>
      </c>
      <c r="H405" t="s">
        <v>115</v>
      </c>
    </row>
    <row r="406" spans="1:8" x14ac:dyDescent="0.25">
      <c r="A406">
        <v>1920752</v>
      </c>
      <c r="B406" s="20">
        <v>42003</v>
      </c>
      <c r="C406" s="22">
        <v>0.59118055555555549</v>
      </c>
      <c r="D406" s="21" t="s">
        <v>137</v>
      </c>
      <c r="E406" s="21" t="s">
        <v>138</v>
      </c>
      <c r="F406" t="s">
        <v>100</v>
      </c>
      <c r="G406" t="s">
        <v>117</v>
      </c>
      <c r="H406" t="s">
        <v>79</v>
      </c>
    </row>
    <row r="407" spans="1:8" x14ac:dyDescent="0.25">
      <c r="A407">
        <v>1920781</v>
      </c>
      <c r="B407" s="20">
        <v>42003</v>
      </c>
      <c r="C407" s="22">
        <v>0.59685185185185186</v>
      </c>
      <c r="D407" s="21" t="s">
        <v>139</v>
      </c>
      <c r="E407" s="21" t="s">
        <v>140</v>
      </c>
      <c r="F407" t="s">
        <v>100</v>
      </c>
      <c r="G407" t="s">
        <v>115</v>
      </c>
      <c r="H407" t="s">
        <v>115</v>
      </c>
    </row>
    <row r="408" spans="1:8" x14ac:dyDescent="0.25">
      <c r="A408">
        <v>1920803</v>
      </c>
      <c r="B408" s="20">
        <v>42003</v>
      </c>
      <c r="C408" s="22">
        <v>0.60025462962962961</v>
      </c>
      <c r="D408" s="21" t="s">
        <v>141</v>
      </c>
      <c r="E408" s="21" t="s">
        <v>142</v>
      </c>
      <c r="F408" t="s">
        <v>100</v>
      </c>
      <c r="G408" t="s">
        <v>116</v>
      </c>
      <c r="H408" t="s">
        <v>79</v>
      </c>
    </row>
    <row r="409" spans="1:8" x14ac:dyDescent="0.25">
      <c r="A409">
        <v>1920866</v>
      </c>
      <c r="B409" s="20">
        <v>42003</v>
      </c>
      <c r="C409" s="22">
        <v>0.60780092592592594</v>
      </c>
      <c r="D409" s="21" t="s">
        <v>143</v>
      </c>
      <c r="E409" s="21" t="s">
        <v>144</v>
      </c>
      <c r="F409" t="s">
        <v>100</v>
      </c>
      <c r="G409" t="s">
        <v>116</v>
      </c>
      <c r="H409" t="s">
        <v>79</v>
      </c>
    </row>
    <row r="410" spans="1:8" x14ac:dyDescent="0.25">
      <c r="A410">
        <v>1920881</v>
      </c>
      <c r="B410" s="20">
        <v>42003</v>
      </c>
      <c r="C410" s="22">
        <v>0.60924768518518524</v>
      </c>
      <c r="D410" s="21" t="s">
        <v>145</v>
      </c>
      <c r="E410" s="21" t="s">
        <v>146</v>
      </c>
      <c r="F410" t="s">
        <v>100</v>
      </c>
      <c r="G410" t="s">
        <v>117</v>
      </c>
      <c r="H410" t="s">
        <v>79</v>
      </c>
    </row>
    <row r="411" spans="1:8" x14ac:dyDescent="0.25">
      <c r="A411">
        <v>1920889</v>
      </c>
      <c r="B411" s="20">
        <v>42003</v>
      </c>
      <c r="C411" s="22">
        <v>0.61072916666666666</v>
      </c>
      <c r="D411" s="21" t="s">
        <v>147</v>
      </c>
      <c r="E411" s="21" t="s">
        <v>148</v>
      </c>
      <c r="F411" t="s">
        <v>100</v>
      </c>
      <c r="G411" t="s">
        <v>115</v>
      </c>
      <c r="H411" t="s">
        <v>115</v>
      </c>
    </row>
    <row r="412" spans="1:8" x14ac:dyDescent="0.25">
      <c r="A412">
        <v>1920933</v>
      </c>
      <c r="B412" s="20">
        <v>42003</v>
      </c>
      <c r="C412" s="22">
        <v>0.61638888888888888</v>
      </c>
      <c r="D412" s="21" t="s">
        <v>149</v>
      </c>
      <c r="E412" s="21" t="s">
        <v>150</v>
      </c>
      <c r="F412" t="s">
        <v>100</v>
      </c>
      <c r="G412" t="s">
        <v>115</v>
      </c>
      <c r="H412" t="s">
        <v>115</v>
      </c>
    </row>
    <row r="413" spans="1:8" x14ac:dyDescent="0.25">
      <c r="A413">
        <v>1921271</v>
      </c>
      <c r="B413" s="20">
        <v>42003</v>
      </c>
      <c r="C413" s="22">
        <v>0.66464120370370372</v>
      </c>
      <c r="D413" s="21" t="s">
        <v>151</v>
      </c>
      <c r="E413" s="21" t="s">
        <v>152</v>
      </c>
      <c r="F413" t="s">
        <v>112</v>
      </c>
      <c r="G413" t="s">
        <v>116</v>
      </c>
      <c r="H413" t="s">
        <v>79</v>
      </c>
    </row>
    <row r="414" spans="1:8" x14ac:dyDescent="0.25">
      <c r="A414">
        <v>1921294</v>
      </c>
      <c r="B414" s="20">
        <v>42003</v>
      </c>
      <c r="C414" s="22">
        <v>0.66762731481481474</v>
      </c>
      <c r="D414" s="21" t="s">
        <v>151</v>
      </c>
      <c r="E414" s="21" t="s">
        <v>153</v>
      </c>
      <c r="F414" t="s">
        <v>112</v>
      </c>
      <c r="G414" t="s">
        <v>116</v>
      </c>
      <c r="H414" t="s">
        <v>79</v>
      </c>
    </row>
    <row r="415" spans="1:8" x14ac:dyDescent="0.25">
      <c r="A415">
        <v>1921310</v>
      </c>
      <c r="B415" s="20">
        <v>42003</v>
      </c>
      <c r="C415" s="22">
        <v>0.67084490740740732</v>
      </c>
      <c r="D415" s="21" t="s">
        <v>154</v>
      </c>
      <c r="E415" s="21" t="s">
        <v>155</v>
      </c>
      <c r="F415" t="s">
        <v>112</v>
      </c>
      <c r="G415" t="s">
        <v>115</v>
      </c>
      <c r="H415" t="s">
        <v>115</v>
      </c>
    </row>
    <row r="416" spans="1:8" x14ac:dyDescent="0.25">
      <c r="A416">
        <v>1965495</v>
      </c>
      <c r="B416" s="20">
        <v>42019</v>
      </c>
      <c r="C416" s="22">
        <v>0.34151620370370367</v>
      </c>
      <c r="D416" s="21">
        <v>9.93421362948764E+16</v>
      </c>
      <c r="E416" s="21" t="s">
        <v>939</v>
      </c>
      <c r="F416" t="s">
        <v>111</v>
      </c>
      <c r="G416" t="s">
        <v>115</v>
      </c>
      <c r="H416" t="s">
        <v>115</v>
      </c>
    </row>
    <row r="417" spans="1:8" x14ac:dyDescent="0.25">
      <c r="A417">
        <v>1965635</v>
      </c>
      <c r="B417" s="20">
        <v>42019</v>
      </c>
      <c r="C417" s="22">
        <v>0.35668981481481482</v>
      </c>
      <c r="D417" s="21">
        <v>9.93425397358764E+16</v>
      </c>
      <c r="E417" s="21" t="s">
        <v>940</v>
      </c>
      <c r="F417" t="s">
        <v>111</v>
      </c>
      <c r="G417" t="s">
        <v>116</v>
      </c>
      <c r="H417" t="s">
        <v>80</v>
      </c>
    </row>
    <row r="418" spans="1:8" x14ac:dyDescent="0.25">
      <c r="A418">
        <v>1965850</v>
      </c>
      <c r="B418" s="20">
        <v>42019</v>
      </c>
      <c r="C418" s="22">
        <v>0.37077546296296293</v>
      </c>
      <c r="D418" s="21">
        <v>9.9340331543899308E+19</v>
      </c>
      <c r="E418" s="21" t="s">
        <v>941</v>
      </c>
      <c r="F418" t="s">
        <v>111</v>
      </c>
      <c r="G418" t="s">
        <v>115</v>
      </c>
      <c r="H418" t="s">
        <v>115</v>
      </c>
    </row>
    <row r="419" spans="1:8" x14ac:dyDescent="0.25">
      <c r="A419">
        <v>1965870</v>
      </c>
      <c r="B419" s="20">
        <v>42019</v>
      </c>
      <c r="C419" s="22">
        <v>0.37232638888888886</v>
      </c>
      <c r="D419" s="21">
        <v>9.9340330143226593E+19</v>
      </c>
      <c r="E419" s="21" t="s">
        <v>942</v>
      </c>
      <c r="F419" t="s">
        <v>521</v>
      </c>
      <c r="G419" t="s">
        <v>115</v>
      </c>
      <c r="H419" t="s">
        <v>115</v>
      </c>
    </row>
    <row r="420" spans="1:8" x14ac:dyDescent="0.25">
      <c r="A420">
        <v>1965909</v>
      </c>
      <c r="B420" s="20">
        <v>42019</v>
      </c>
      <c r="C420" s="22">
        <v>0.37548611111111113</v>
      </c>
      <c r="D420" s="21">
        <v>9.93431603038764E+16</v>
      </c>
      <c r="E420" s="21" t="s">
        <v>943</v>
      </c>
      <c r="F420" t="s">
        <v>111</v>
      </c>
      <c r="G420" t="s">
        <v>115</v>
      </c>
      <c r="H420" t="s">
        <v>115</v>
      </c>
    </row>
    <row r="421" spans="1:8" x14ac:dyDescent="0.25">
      <c r="A421">
        <v>1965935</v>
      </c>
      <c r="B421" s="20">
        <v>42019</v>
      </c>
      <c r="C421" s="22">
        <v>0.37741898148148145</v>
      </c>
      <c r="D421" s="21">
        <v>9.93435121378764E+16</v>
      </c>
      <c r="E421" s="21" t="s">
        <v>944</v>
      </c>
      <c r="F421" t="s">
        <v>111</v>
      </c>
      <c r="G421" t="s">
        <v>115</v>
      </c>
      <c r="H421" t="s">
        <v>115</v>
      </c>
    </row>
    <row r="422" spans="1:8" x14ac:dyDescent="0.25">
      <c r="A422">
        <v>1965963</v>
      </c>
      <c r="B422" s="20">
        <v>42019</v>
      </c>
      <c r="C422" s="22">
        <v>0.37892361111111111</v>
      </c>
      <c r="D422" s="21">
        <v>9.9340331253432304E+19</v>
      </c>
      <c r="E422" s="21" t="s">
        <v>945</v>
      </c>
      <c r="F422" t="s">
        <v>111</v>
      </c>
      <c r="G422" t="s">
        <v>117</v>
      </c>
      <c r="H422" t="s">
        <v>80</v>
      </c>
    </row>
    <row r="423" spans="1:8" x14ac:dyDescent="0.25">
      <c r="A423">
        <v>1966009</v>
      </c>
      <c r="B423" s="20">
        <v>42019</v>
      </c>
      <c r="C423" s="22">
        <v>0.38184027777777779</v>
      </c>
      <c r="D423" s="21">
        <v>9.93421775918764E+16</v>
      </c>
      <c r="E423" s="21" t="s">
        <v>946</v>
      </c>
      <c r="F423" t="s">
        <v>111</v>
      </c>
      <c r="G423" t="s">
        <v>116</v>
      </c>
      <c r="H423" t="s">
        <v>80</v>
      </c>
    </row>
    <row r="424" spans="1:8" x14ac:dyDescent="0.25">
      <c r="A424">
        <v>1966031</v>
      </c>
      <c r="B424" s="20">
        <v>42019</v>
      </c>
      <c r="C424" s="22">
        <v>0.3837268518518519</v>
      </c>
      <c r="D424" s="21">
        <v>9.9340331275706597E+19</v>
      </c>
      <c r="E424" s="21" t="s">
        <v>947</v>
      </c>
      <c r="F424" t="s">
        <v>111</v>
      </c>
      <c r="G424" t="s">
        <v>117</v>
      </c>
      <c r="H424" t="s">
        <v>80</v>
      </c>
    </row>
    <row r="425" spans="1:8" x14ac:dyDescent="0.25">
      <c r="A425">
        <v>1966095</v>
      </c>
      <c r="B425" s="20">
        <v>42019</v>
      </c>
      <c r="C425" s="22">
        <v>0.38841435185185186</v>
      </c>
      <c r="D425" s="21">
        <v>9.9340330154314203E+19</v>
      </c>
      <c r="E425" s="21" t="s">
        <v>948</v>
      </c>
      <c r="F425" t="s">
        <v>111</v>
      </c>
      <c r="G425" t="s">
        <v>115</v>
      </c>
      <c r="H425" t="s">
        <v>115</v>
      </c>
    </row>
    <row r="426" spans="1:8" x14ac:dyDescent="0.25">
      <c r="A426">
        <v>1966515</v>
      </c>
      <c r="B426" s="20">
        <v>42019</v>
      </c>
      <c r="C426" s="22">
        <v>0.41267361111111112</v>
      </c>
      <c r="D426" s="21">
        <v>9.93441613668764E+16</v>
      </c>
      <c r="E426" s="21" t="s">
        <v>949</v>
      </c>
      <c r="F426" t="s">
        <v>521</v>
      </c>
      <c r="G426" t="s">
        <v>116</v>
      </c>
      <c r="H426" t="s">
        <v>79</v>
      </c>
    </row>
    <row r="427" spans="1:8" x14ac:dyDescent="0.25">
      <c r="A427">
        <v>1966655</v>
      </c>
      <c r="B427" s="20">
        <v>42019</v>
      </c>
      <c r="C427" s="22">
        <v>0.42113425925925929</v>
      </c>
      <c r="D427" s="21">
        <v>9.93423803698764E+16</v>
      </c>
      <c r="E427" s="21" t="s">
        <v>950</v>
      </c>
      <c r="F427" t="s">
        <v>111</v>
      </c>
      <c r="G427" t="s">
        <v>116</v>
      </c>
      <c r="H427" t="s">
        <v>80</v>
      </c>
    </row>
    <row r="428" spans="1:8" x14ac:dyDescent="0.25">
      <c r="A428">
        <v>1966702</v>
      </c>
      <c r="B428" s="20">
        <v>42019</v>
      </c>
      <c r="C428" s="22">
        <v>0.42375000000000002</v>
      </c>
      <c r="D428" s="21">
        <v>9.9340330079016206E+19</v>
      </c>
      <c r="E428" s="21" t="s">
        <v>951</v>
      </c>
      <c r="F428" t="s">
        <v>111</v>
      </c>
      <c r="G428" t="s">
        <v>115</v>
      </c>
      <c r="H428" t="s">
        <v>115</v>
      </c>
    </row>
    <row r="429" spans="1:8" x14ac:dyDescent="0.25">
      <c r="A429">
        <v>1966747</v>
      </c>
      <c r="B429" s="20">
        <v>42019</v>
      </c>
      <c r="C429" s="22">
        <v>0.42746527777777782</v>
      </c>
      <c r="D429" s="21">
        <v>9.93421652838764E+16</v>
      </c>
      <c r="E429" s="21" t="s">
        <v>952</v>
      </c>
      <c r="F429" t="s">
        <v>111</v>
      </c>
      <c r="G429" t="s">
        <v>115</v>
      </c>
      <c r="H429" t="s">
        <v>115</v>
      </c>
    </row>
    <row r="430" spans="1:8" x14ac:dyDescent="0.25">
      <c r="A430">
        <v>1966798</v>
      </c>
      <c r="B430" s="20">
        <v>42019</v>
      </c>
      <c r="C430" s="22">
        <v>0.43072916666666666</v>
      </c>
      <c r="D430" s="21">
        <v>9.93425167008764E+16</v>
      </c>
      <c r="E430" s="21" t="s">
        <v>953</v>
      </c>
      <c r="F430" t="s">
        <v>111</v>
      </c>
      <c r="G430" t="s">
        <v>117</v>
      </c>
      <c r="H430" t="s">
        <v>80</v>
      </c>
    </row>
    <row r="431" spans="1:8" x14ac:dyDescent="0.25">
      <c r="A431">
        <v>1966874</v>
      </c>
      <c r="B431" s="20">
        <v>42019</v>
      </c>
      <c r="C431" s="22">
        <v>0.43597222222222221</v>
      </c>
      <c r="D431" s="21">
        <v>9.9340331838674698E+19</v>
      </c>
      <c r="E431" s="21" t="s">
        <v>954</v>
      </c>
      <c r="F431" t="s">
        <v>111</v>
      </c>
      <c r="G431" t="s">
        <v>115</v>
      </c>
      <c r="H431" t="s">
        <v>115</v>
      </c>
    </row>
    <row r="432" spans="1:8" x14ac:dyDescent="0.25">
      <c r="A432">
        <v>1966900</v>
      </c>
      <c r="B432" s="20">
        <v>42019</v>
      </c>
      <c r="C432" s="22">
        <v>0.43744212962962964</v>
      </c>
      <c r="D432" s="21">
        <v>9.93423808818764E+16</v>
      </c>
      <c r="E432" s="21" t="s">
        <v>955</v>
      </c>
      <c r="F432" t="s">
        <v>111</v>
      </c>
      <c r="G432" t="s">
        <v>115</v>
      </c>
      <c r="H432" t="s">
        <v>115</v>
      </c>
    </row>
    <row r="433" spans="1:8" x14ac:dyDescent="0.25">
      <c r="A433">
        <v>1966915</v>
      </c>
      <c r="B433" s="20">
        <v>42019</v>
      </c>
      <c r="C433" s="22">
        <v>0.43881944444444443</v>
      </c>
      <c r="D433" s="21">
        <v>9.93434744158764E+16</v>
      </c>
      <c r="E433" s="21" t="s">
        <v>956</v>
      </c>
      <c r="F433" t="s">
        <v>111</v>
      </c>
      <c r="G433" t="s">
        <v>115</v>
      </c>
      <c r="H433" t="s">
        <v>115</v>
      </c>
    </row>
    <row r="434" spans="1:8" x14ac:dyDescent="0.25">
      <c r="A434">
        <v>1966969</v>
      </c>
      <c r="B434" s="20">
        <v>42019</v>
      </c>
      <c r="C434" s="22">
        <v>0.44208333333333333</v>
      </c>
      <c r="D434" s="21">
        <v>9.9340330141102506E+19</v>
      </c>
      <c r="E434" s="21" t="s">
        <v>957</v>
      </c>
      <c r="F434" t="s">
        <v>111</v>
      </c>
      <c r="G434" t="s">
        <v>116</v>
      </c>
      <c r="H434" t="s">
        <v>80</v>
      </c>
    </row>
    <row r="435" spans="1:8" x14ac:dyDescent="0.25">
      <c r="A435">
        <v>1967047</v>
      </c>
      <c r="B435" s="20">
        <v>42019</v>
      </c>
      <c r="C435" s="22">
        <v>0.44648148148148148</v>
      </c>
      <c r="D435" s="21">
        <v>9.93421266828764E+16</v>
      </c>
      <c r="E435" s="21" t="s">
        <v>958</v>
      </c>
      <c r="F435" t="s">
        <v>111</v>
      </c>
      <c r="G435" t="s">
        <v>115</v>
      </c>
      <c r="H435" t="s">
        <v>115</v>
      </c>
    </row>
    <row r="436" spans="1:8" x14ac:dyDescent="0.25">
      <c r="A436">
        <v>1967083</v>
      </c>
      <c r="B436" s="20">
        <v>42019</v>
      </c>
      <c r="C436" s="22">
        <v>0.44849537037037041</v>
      </c>
      <c r="D436" s="21">
        <v>9.9340332071338394E+19</v>
      </c>
      <c r="E436" s="21" t="s">
        <v>959</v>
      </c>
      <c r="F436" t="s">
        <v>111</v>
      </c>
      <c r="G436" t="s">
        <v>115</v>
      </c>
      <c r="H436" t="s">
        <v>115</v>
      </c>
    </row>
    <row r="437" spans="1:8" x14ac:dyDescent="0.25">
      <c r="A437">
        <v>1967122</v>
      </c>
      <c r="B437" s="20">
        <v>42019</v>
      </c>
      <c r="C437" s="22">
        <v>0.45053240740740735</v>
      </c>
      <c r="D437" s="21">
        <v>9.93452241288764E+16</v>
      </c>
      <c r="E437" s="21" t="s">
        <v>960</v>
      </c>
      <c r="F437" t="s">
        <v>111</v>
      </c>
      <c r="G437" t="s">
        <v>116</v>
      </c>
      <c r="H437" t="s">
        <v>80</v>
      </c>
    </row>
    <row r="438" spans="1:8" x14ac:dyDescent="0.25">
      <c r="A438">
        <v>1967152</v>
      </c>
      <c r="B438" s="20">
        <v>42019</v>
      </c>
      <c r="C438" s="22">
        <v>0.4521296296296296</v>
      </c>
      <c r="D438" s="21">
        <v>9.93421198868764E+16</v>
      </c>
      <c r="E438" s="21" t="s">
        <v>961</v>
      </c>
      <c r="F438" t="s">
        <v>111</v>
      </c>
      <c r="G438" t="s">
        <v>116</v>
      </c>
      <c r="H438" t="s">
        <v>80</v>
      </c>
    </row>
    <row r="439" spans="1:8" x14ac:dyDescent="0.25">
      <c r="A439">
        <v>1967242</v>
      </c>
      <c r="B439" s="20">
        <v>42019</v>
      </c>
      <c r="C439" s="22">
        <v>0.45753472222222219</v>
      </c>
      <c r="D439" s="21">
        <v>9.9340331284704592E+19</v>
      </c>
      <c r="E439" s="21" t="s">
        <v>962</v>
      </c>
      <c r="F439" t="s">
        <v>111</v>
      </c>
      <c r="G439" t="s">
        <v>115</v>
      </c>
      <c r="H439" t="s">
        <v>115</v>
      </c>
    </row>
    <row r="440" spans="1:8" x14ac:dyDescent="0.25">
      <c r="A440">
        <v>1967267</v>
      </c>
      <c r="B440" s="20">
        <v>42019</v>
      </c>
      <c r="C440" s="22">
        <v>0.45936342592592588</v>
      </c>
      <c r="D440" s="21">
        <v>9.93460423428764E+16</v>
      </c>
      <c r="E440" s="21" t="s">
        <v>963</v>
      </c>
      <c r="F440" t="s">
        <v>111</v>
      </c>
      <c r="G440" t="s">
        <v>115</v>
      </c>
      <c r="H440" t="s">
        <v>115</v>
      </c>
    </row>
    <row r="441" spans="1:8" x14ac:dyDescent="0.25">
      <c r="A441">
        <v>1967311</v>
      </c>
      <c r="B441" s="20">
        <v>42019</v>
      </c>
      <c r="C441" s="22">
        <v>0.4618518518518519</v>
      </c>
      <c r="D441" s="21">
        <v>9.9340331482736902E+19</v>
      </c>
      <c r="E441" s="21" t="s">
        <v>964</v>
      </c>
      <c r="F441" t="s">
        <v>111</v>
      </c>
      <c r="G441" t="s">
        <v>115</v>
      </c>
      <c r="H441" t="s">
        <v>115</v>
      </c>
    </row>
    <row r="442" spans="1:8" x14ac:dyDescent="0.25">
      <c r="A442">
        <v>1967931</v>
      </c>
      <c r="B442" s="20">
        <v>42019</v>
      </c>
      <c r="C442" s="22">
        <v>0.50322916666666673</v>
      </c>
      <c r="D442" s="21">
        <v>9.93452778988764E+16</v>
      </c>
      <c r="E442" s="21" t="s">
        <v>965</v>
      </c>
      <c r="F442" t="s">
        <v>111</v>
      </c>
      <c r="G442" t="s">
        <v>115</v>
      </c>
      <c r="H442" t="s">
        <v>115</v>
      </c>
    </row>
    <row r="443" spans="1:8" x14ac:dyDescent="0.25">
      <c r="A443">
        <v>1967955</v>
      </c>
      <c r="B443" s="20">
        <v>42019</v>
      </c>
      <c r="C443" s="22">
        <v>0.50549768518518523</v>
      </c>
      <c r="D443" s="21">
        <v>9.93422201778764E+16</v>
      </c>
      <c r="E443" s="21" t="s">
        <v>966</v>
      </c>
      <c r="F443" t="s">
        <v>521</v>
      </c>
      <c r="G443" t="s">
        <v>115</v>
      </c>
      <c r="H443" t="s">
        <v>115</v>
      </c>
    </row>
    <row r="444" spans="1:8" x14ac:dyDescent="0.25">
      <c r="A444">
        <v>1967959</v>
      </c>
      <c r="B444" s="20">
        <v>42019</v>
      </c>
      <c r="C444" s="22">
        <v>0.50592592592592589</v>
      </c>
      <c r="D444" s="21">
        <v>9.9340332183100293E+19</v>
      </c>
      <c r="E444" s="21" t="s">
        <v>967</v>
      </c>
      <c r="F444" t="s">
        <v>111</v>
      </c>
      <c r="G444" t="s">
        <v>115</v>
      </c>
      <c r="H444" t="s">
        <v>115</v>
      </c>
    </row>
    <row r="445" spans="1:8" x14ac:dyDescent="0.25">
      <c r="A445">
        <v>1968000</v>
      </c>
      <c r="B445" s="20">
        <v>42019</v>
      </c>
      <c r="C445" s="22">
        <v>0.50901620370370371</v>
      </c>
      <c r="D445" s="21">
        <v>9.93422640728764E+16</v>
      </c>
      <c r="E445" s="21" t="s">
        <v>968</v>
      </c>
      <c r="F445" t="s">
        <v>521</v>
      </c>
      <c r="G445" t="s">
        <v>115</v>
      </c>
      <c r="H445" t="s">
        <v>115</v>
      </c>
    </row>
    <row r="446" spans="1:8" x14ac:dyDescent="0.25">
      <c r="A446">
        <v>1968002</v>
      </c>
      <c r="B446" s="20">
        <v>42019</v>
      </c>
      <c r="C446" s="22">
        <v>0.50932870370370364</v>
      </c>
      <c r="D446" s="21">
        <v>9.93434198328764E+16</v>
      </c>
      <c r="E446" s="21" t="s">
        <v>969</v>
      </c>
      <c r="F446" t="s">
        <v>111</v>
      </c>
      <c r="G446" t="s">
        <v>116</v>
      </c>
      <c r="H446" t="s">
        <v>80</v>
      </c>
    </row>
    <row r="447" spans="1:8" x14ac:dyDescent="0.25">
      <c r="A447">
        <v>1968016</v>
      </c>
      <c r="B447" s="20">
        <v>42019</v>
      </c>
      <c r="C447" s="22">
        <v>0.51037037037037036</v>
      </c>
      <c r="D447" s="21">
        <v>9.93421717568764E+16</v>
      </c>
      <c r="E447" s="21" t="s">
        <v>970</v>
      </c>
      <c r="F447" t="s">
        <v>521</v>
      </c>
      <c r="G447" t="s">
        <v>115</v>
      </c>
      <c r="H447" t="s">
        <v>115</v>
      </c>
    </row>
    <row r="448" spans="1:8" x14ac:dyDescent="0.25">
      <c r="A448">
        <v>1968044</v>
      </c>
      <c r="B448" s="20">
        <v>42019</v>
      </c>
      <c r="C448" s="22">
        <v>0.51280092592592597</v>
      </c>
      <c r="D448" s="21">
        <v>9.93434563328764E+16</v>
      </c>
      <c r="E448" s="21" t="s">
        <v>971</v>
      </c>
      <c r="F448" t="s">
        <v>111</v>
      </c>
      <c r="G448" t="s">
        <v>116</v>
      </c>
      <c r="H448" t="s">
        <v>79</v>
      </c>
    </row>
    <row r="449" spans="1:8" x14ac:dyDescent="0.25">
      <c r="A449">
        <v>1968084</v>
      </c>
      <c r="B449" s="20">
        <v>42019</v>
      </c>
      <c r="C449" s="22">
        <v>0.51629629629629636</v>
      </c>
      <c r="D449" s="21">
        <v>9.9340331171093692E+19</v>
      </c>
      <c r="E449" s="21" t="s">
        <v>972</v>
      </c>
      <c r="F449" t="s">
        <v>111</v>
      </c>
      <c r="G449" t="s">
        <v>115</v>
      </c>
      <c r="H449" t="s">
        <v>115</v>
      </c>
    </row>
    <row r="450" spans="1:8" x14ac:dyDescent="0.25">
      <c r="A450">
        <v>1968123</v>
      </c>
      <c r="B450" s="20">
        <v>42019</v>
      </c>
      <c r="C450" s="22">
        <v>0.51998842592592587</v>
      </c>
      <c r="D450" s="21">
        <v>9.93426686518764E+16</v>
      </c>
      <c r="E450" s="21" t="s">
        <v>973</v>
      </c>
      <c r="F450" t="s">
        <v>111</v>
      </c>
      <c r="G450" t="s">
        <v>115</v>
      </c>
      <c r="H450" t="s">
        <v>115</v>
      </c>
    </row>
    <row r="451" spans="1:8" x14ac:dyDescent="0.25">
      <c r="A451">
        <v>1968153</v>
      </c>
      <c r="B451" s="20">
        <v>42019</v>
      </c>
      <c r="C451" s="22">
        <v>0.52224537037037033</v>
      </c>
      <c r="D451" s="21">
        <v>9.9340331484474393E+19</v>
      </c>
      <c r="E451" s="21" t="s">
        <v>974</v>
      </c>
      <c r="F451" t="s">
        <v>521</v>
      </c>
      <c r="G451" t="s">
        <v>115</v>
      </c>
      <c r="H451" t="s">
        <v>115</v>
      </c>
    </row>
    <row r="452" spans="1:8" x14ac:dyDescent="0.25">
      <c r="A452">
        <v>1968166</v>
      </c>
      <c r="B452" s="20">
        <v>42019</v>
      </c>
      <c r="C452" s="22">
        <v>0.52356481481481476</v>
      </c>
      <c r="D452" s="21">
        <v>9.9340331284851294E+19</v>
      </c>
      <c r="E452" s="21" t="s">
        <v>975</v>
      </c>
      <c r="F452" t="s">
        <v>111</v>
      </c>
      <c r="G452" t="s">
        <v>115</v>
      </c>
      <c r="H452" t="s">
        <v>115</v>
      </c>
    </row>
    <row r="453" spans="1:8" x14ac:dyDescent="0.25">
      <c r="A453">
        <v>1968168</v>
      </c>
      <c r="B453" s="20">
        <v>42019</v>
      </c>
      <c r="C453" s="22">
        <v>0.52408564814814818</v>
      </c>
      <c r="D453" s="21">
        <v>9.9340332162602795E+19</v>
      </c>
      <c r="E453" s="21" t="s">
        <v>976</v>
      </c>
      <c r="F453" t="s">
        <v>521</v>
      </c>
      <c r="G453" t="s">
        <v>115</v>
      </c>
      <c r="H453" t="s">
        <v>115</v>
      </c>
    </row>
    <row r="454" spans="1:8" x14ac:dyDescent="0.25">
      <c r="A454">
        <v>1968180</v>
      </c>
      <c r="B454" s="20">
        <v>42019</v>
      </c>
      <c r="C454" s="22">
        <v>0.52526620370370369</v>
      </c>
      <c r="D454" s="21">
        <v>9.93421354748764E+16</v>
      </c>
      <c r="E454" s="21" t="s">
        <v>977</v>
      </c>
      <c r="F454" t="s">
        <v>521</v>
      </c>
      <c r="G454" t="s">
        <v>115</v>
      </c>
      <c r="H454" t="s">
        <v>115</v>
      </c>
    </row>
    <row r="455" spans="1:8" x14ac:dyDescent="0.25">
      <c r="A455">
        <v>1968199</v>
      </c>
      <c r="B455" s="20">
        <v>42019</v>
      </c>
      <c r="C455" s="22">
        <v>0.52656249999999993</v>
      </c>
      <c r="D455" s="21">
        <v>9.9340332072275395E+19</v>
      </c>
      <c r="E455" s="21" t="s">
        <v>978</v>
      </c>
      <c r="F455" t="s">
        <v>521</v>
      </c>
      <c r="G455" t="s">
        <v>115</v>
      </c>
      <c r="H455" t="s">
        <v>115</v>
      </c>
    </row>
    <row r="456" spans="1:8" x14ac:dyDescent="0.25">
      <c r="A456">
        <v>1968221</v>
      </c>
      <c r="B456" s="20">
        <v>42019</v>
      </c>
      <c r="C456" s="22">
        <v>0.52879629629629632</v>
      </c>
      <c r="D456" s="21">
        <v>9.93458751378764E+16</v>
      </c>
      <c r="E456" s="21" t="s">
        <v>979</v>
      </c>
      <c r="F456" t="s">
        <v>521</v>
      </c>
      <c r="G456" t="s">
        <v>115</v>
      </c>
      <c r="H456" t="s">
        <v>115</v>
      </c>
    </row>
    <row r="457" spans="1:8" x14ac:dyDescent="0.25">
      <c r="A457">
        <v>1968238</v>
      </c>
      <c r="B457" s="20">
        <v>42019</v>
      </c>
      <c r="C457" s="22">
        <v>0.53082175925925923</v>
      </c>
      <c r="D457" s="21">
        <v>9.93426344098764E+16</v>
      </c>
      <c r="E457" s="21" t="s">
        <v>980</v>
      </c>
      <c r="F457" t="s">
        <v>521</v>
      </c>
      <c r="G457" t="s">
        <v>115</v>
      </c>
      <c r="H457" t="s">
        <v>115</v>
      </c>
    </row>
    <row r="458" spans="1:8" x14ac:dyDescent="0.25">
      <c r="A458">
        <v>1968270</v>
      </c>
      <c r="B458" s="20">
        <v>42019</v>
      </c>
      <c r="C458" s="22">
        <v>0.53440972222222227</v>
      </c>
      <c r="D458" s="21">
        <v>9.9340330172045099E+19</v>
      </c>
      <c r="E458" s="21" t="s">
        <v>981</v>
      </c>
      <c r="F458" t="s">
        <v>521</v>
      </c>
      <c r="G458" t="s">
        <v>115</v>
      </c>
      <c r="H458" t="s">
        <v>115</v>
      </c>
    </row>
    <row r="459" spans="1:8" x14ac:dyDescent="0.25">
      <c r="A459">
        <v>1968286</v>
      </c>
      <c r="B459" s="20">
        <v>42019</v>
      </c>
      <c r="C459" s="22">
        <v>0.53554398148148141</v>
      </c>
      <c r="D459" s="21">
        <v>9.9340331228960506E+19</v>
      </c>
      <c r="E459" s="21" t="s">
        <v>982</v>
      </c>
      <c r="F459" t="s">
        <v>521</v>
      </c>
      <c r="G459" t="s">
        <v>115</v>
      </c>
      <c r="H459" t="s">
        <v>115</v>
      </c>
    </row>
    <row r="460" spans="1:8" x14ac:dyDescent="0.25">
      <c r="A460">
        <v>1968302</v>
      </c>
      <c r="B460" s="20">
        <v>42019</v>
      </c>
      <c r="C460" s="22">
        <v>0.53677083333333331</v>
      </c>
      <c r="D460" s="21">
        <v>9.9340331447029793E+19</v>
      </c>
      <c r="E460" s="21" t="s">
        <v>983</v>
      </c>
      <c r="F460" t="s">
        <v>521</v>
      </c>
      <c r="G460" t="s">
        <v>115</v>
      </c>
      <c r="H460" t="s">
        <v>115</v>
      </c>
    </row>
    <row r="461" spans="1:8" x14ac:dyDescent="0.25">
      <c r="A461">
        <v>1968326</v>
      </c>
      <c r="B461" s="20">
        <v>42019</v>
      </c>
      <c r="C461" s="22">
        <v>0.53991898148148143</v>
      </c>
      <c r="D461" s="21">
        <v>9.93426996818764E+16</v>
      </c>
      <c r="E461" s="21" t="s">
        <v>984</v>
      </c>
      <c r="F461" t="s">
        <v>521</v>
      </c>
      <c r="G461" t="s">
        <v>115</v>
      </c>
      <c r="H461" t="s">
        <v>115</v>
      </c>
    </row>
    <row r="462" spans="1:8" x14ac:dyDescent="0.25">
      <c r="A462">
        <v>1968359</v>
      </c>
      <c r="B462" s="20">
        <v>42019</v>
      </c>
      <c r="C462" s="22">
        <v>0.5432407407407408</v>
      </c>
      <c r="D462" s="21">
        <v>9.93421718308764E+16</v>
      </c>
      <c r="E462" s="21" t="s">
        <v>985</v>
      </c>
      <c r="F462" t="s">
        <v>111</v>
      </c>
      <c r="G462" t="s">
        <v>115</v>
      </c>
      <c r="H462" t="s">
        <v>115</v>
      </c>
    </row>
    <row r="463" spans="1:8" x14ac:dyDescent="0.25">
      <c r="A463">
        <v>1968362</v>
      </c>
      <c r="B463" s="20">
        <v>42019</v>
      </c>
      <c r="C463" s="22">
        <v>0.54365740740740742</v>
      </c>
      <c r="D463" s="21">
        <v>9.93421787838764E+16</v>
      </c>
      <c r="E463" s="21" t="s">
        <v>986</v>
      </c>
      <c r="F463" t="s">
        <v>521</v>
      </c>
      <c r="G463" t="s">
        <v>115</v>
      </c>
      <c r="H463" t="s">
        <v>115</v>
      </c>
    </row>
    <row r="464" spans="1:8" x14ac:dyDescent="0.25">
      <c r="A464">
        <v>1968382</v>
      </c>
      <c r="B464" s="20">
        <v>42019</v>
      </c>
      <c r="C464" s="22">
        <v>0.5450694444444445</v>
      </c>
      <c r="D464" s="21">
        <v>9.93423922518764E+16</v>
      </c>
      <c r="E464" s="21" t="s">
        <v>987</v>
      </c>
      <c r="F464" t="s">
        <v>111</v>
      </c>
      <c r="G464" t="s">
        <v>115</v>
      </c>
      <c r="H464" t="s">
        <v>115</v>
      </c>
    </row>
    <row r="465" spans="1:8" x14ac:dyDescent="0.25">
      <c r="A465">
        <v>1968398</v>
      </c>
      <c r="B465" s="20">
        <v>42019</v>
      </c>
      <c r="C465" s="22">
        <v>0.54677083333333332</v>
      </c>
      <c r="D465" s="21">
        <v>9.93447113008764E+16</v>
      </c>
      <c r="E465" s="21" t="s">
        <v>988</v>
      </c>
      <c r="F465" t="s">
        <v>111</v>
      </c>
      <c r="G465" t="s">
        <v>115</v>
      </c>
      <c r="H465" t="s">
        <v>115</v>
      </c>
    </row>
    <row r="466" spans="1:8" x14ac:dyDescent="0.25">
      <c r="A466">
        <v>1968433</v>
      </c>
      <c r="B466" s="20">
        <v>42019</v>
      </c>
      <c r="C466" s="22">
        <v>0.54997685185185186</v>
      </c>
      <c r="D466" s="21">
        <v>9.93426714108764E+16</v>
      </c>
      <c r="E466" s="21" t="s">
        <v>989</v>
      </c>
      <c r="F466" t="s">
        <v>521</v>
      </c>
      <c r="G466" t="s">
        <v>115</v>
      </c>
      <c r="H466" t="s">
        <v>115</v>
      </c>
    </row>
    <row r="467" spans="1:8" x14ac:dyDescent="0.25">
      <c r="A467">
        <v>1968454</v>
      </c>
      <c r="B467" s="20">
        <v>42019</v>
      </c>
      <c r="C467" s="22">
        <v>0.5525578703703703</v>
      </c>
      <c r="D467" s="21">
        <v>9.93421739198764E+16</v>
      </c>
      <c r="E467" s="21" t="s">
        <v>990</v>
      </c>
      <c r="F467" t="s">
        <v>111</v>
      </c>
      <c r="G467" t="s">
        <v>115</v>
      </c>
      <c r="H467" t="s">
        <v>115</v>
      </c>
    </row>
    <row r="468" spans="1:8" x14ac:dyDescent="0.25">
      <c r="A468">
        <v>1968472</v>
      </c>
      <c r="B468" s="20">
        <v>42019</v>
      </c>
      <c r="C468" s="22">
        <v>0.55456018518518524</v>
      </c>
      <c r="D468" s="21">
        <v>9.93425167008764E+16</v>
      </c>
      <c r="E468" s="21" t="s">
        <v>991</v>
      </c>
      <c r="F468" t="s">
        <v>521</v>
      </c>
      <c r="G468" t="s">
        <v>115</v>
      </c>
      <c r="H468" t="s">
        <v>115</v>
      </c>
    </row>
    <row r="469" spans="1:8" x14ac:dyDescent="0.25">
      <c r="A469">
        <v>1968477</v>
      </c>
      <c r="B469" s="20">
        <v>42019</v>
      </c>
      <c r="C469" s="22">
        <v>0.5549884259259259</v>
      </c>
      <c r="D469" s="21">
        <v>9.93403305261829E+19</v>
      </c>
      <c r="E469" s="21" t="s">
        <v>992</v>
      </c>
      <c r="F469" t="s">
        <v>111</v>
      </c>
      <c r="G469" t="s">
        <v>116</v>
      </c>
      <c r="H469" t="s">
        <v>80</v>
      </c>
    </row>
    <row r="470" spans="1:8" x14ac:dyDescent="0.25">
      <c r="A470">
        <v>1968497</v>
      </c>
      <c r="B470" s="20">
        <v>42019</v>
      </c>
      <c r="C470" s="22">
        <v>0.55730324074074067</v>
      </c>
      <c r="D470" s="21">
        <v>9.93427325318764E+16</v>
      </c>
      <c r="E470" s="21" t="s">
        <v>993</v>
      </c>
      <c r="F470" t="s">
        <v>111</v>
      </c>
      <c r="G470" t="s">
        <v>115</v>
      </c>
      <c r="H470" t="s">
        <v>115</v>
      </c>
    </row>
    <row r="471" spans="1:8" x14ac:dyDescent="0.25">
      <c r="A471">
        <v>1968503</v>
      </c>
      <c r="B471" s="20">
        <v>42019</v>
      </c>
      <c r="C471" s="22">
        <v>0.55797453703703703</v>
      </c>
      <c r="D471" s="21">
        <v>9.93425382258764E+16</v>
      </c>
      <c r="E471" s="21" t="s">
        <v>994</v>
      </c>
      <c r="F471" t="s">
        <v>521</v>
      </c>
      <c r="G471" t="s">
        <v>116</v>
      </c>
      <c r="H471" t="s">
        <v>80</v>
      </c>
    </row>
    <row r="472" spans="1:8" x14ac:dyDescent="0.25">
      <c r="A472">
        <v>1968516</v>
      </c>
      <c r="B472" s="20">
        <v>42019</v>
      </c>
      <c r="C472" s="22">
        <v>0.55949074074074068</v>
      </c>
      <c r="D472" s="21">
        <v>9.9340331179903402E+19</v>
      </c>
      <c r="E472" s="21" t="s">
        <v>995</v>
      </c>
      <c r="F472" t="s">
        <v>111</v>
      </c>
      <c r="G472" t="s">
        <v>116</v>
      </c>
      <c r="H472" t="s">
        <v>79</v>
      </c>
    </row>
    <row r="473" spans="1:8" x14ac:dyDescent="0.25">
      <c r="A473">
        <v>1968534</v>
      </c>
      <c r="B473" s="20">
        <v>42019</v>
      </c>
      <c r="C473" s="22">
        <v>0.56104166666666666</v>
      </c>
      <c r="D473" s="21">
        <v>9.93449276898764E+16</v>
      </c>
      <c r="E473" s="21" t="s">
        <v>996</v>
      </c>
      <c r="F473" t="s">
        <v>111</v>
      </c>
      <c r="G473" t="s">
        <v>115</v>
      </c>
      <c r="H473" t="s">
        <v>115</v>
      </c>
    </row>
    <row r="474" spans="1:8" x14ac:dyDescent="0.25">
      <c r="A474">
        <v>1968558</v>
      </c>
      <c r="B474" s="20">
        <v>42019</v>
      </c>
      <c r="C474" s="22">
        <v>0.56293981481481481</v>
      </c>
      <c r="D474" s="21">
        <v>9.9340331163405795E+19</v>
      </c>
      <c r="E474" s="21" t="s">
        <v>997</v>
      </c>
      <c r="F474" t="s">
        <v>521</v>
      </c>
      <c r="G474" t="s">
        <v>115</v>
      </c>
      <c r="H474" t="s">
        <v>115</v>
      </c>
    </row>
    <row r="475" spans="1:8" x14ac:dyDescent="0.25">
      <c r="A475">
        <v>1968560</v>
      </c>
      <c r="B475" s="20">
        <v>42019</v>
      </c>
      <c r="C475" s="22">
        <v>0.56315972222222221</v>
      </c>
      <c r="D475" s="21">
        <v>9.9340331176034107E+19</v>
      </c>
      <c r="E475" s="21" t="s">
        <v>998</v>
      </c>
      <c r="F475" t="s">
        <v>111</v>
      </c>
      <c r="G475" t="s">
        <v>115</v>
      </c>
      <c r="H475" t="s">
        <v>115</v>
      </c>
    </row>
    <row r="476" spans="1:8" x14ac:dyDescent="0.25">
      <c r="A476">
        <v>1968582</v>
      </c>
      <c r="B476" s="20">
        <v>42019</v>
      </c>
      <c r="C476" s="22">
        <v>0.56453703703703706</v>
      </c>
      <c r="D476" s="21">
        <v>9.93458843208764E+16</v>
      </c>
      <c r="E476" s="21" t="s">
        <v>999</v>
      </c>
      <c r="F476" t="s">
        <v>111</v>
      </c>
      <c r="G476" t="s">
        <v>115</v>
      </c>
      <c r="H476" t="s">
        <v>115</v>
      </c>
    </row>
    <row r="477" spans="1:8" x14ac:dyDescent="0.25">
      <c r="A477">
        <v>1968611</v>
      </c>
      <c r="B477" s="20">
        <v>42019</v>
      </c>
      <c r="C477" s="22">
        <v>0.5681828703703703</v>
      </c>
      <c r="D477" s="21">
        <v>9.93432142208764E+16</v>
      </c>
      <c r="E477" s="21" t="s">
        <v>1000</v>
      </c>
      <c r="F477" t="s">
        <v>521</v>
      </c>
      <c r="G477" t="s">
        <v>115</v>
      </c>
      <c r="H477" t="s">
        <v>115</v>
      </c>
    </row>
    <row r="478" spans="1:8" x14ac:dyDescent="0.25">
      <c r="A478">
        <v>1968636</v>
      </c>
      <c r="B478" s="20">
        <v>42019</v>
      </c>
      <c r="C478" s="22">
        <v>0.57034722222222223</v>
      </c>
      <c r="D478" s="21">
        <v>9.93457794088764E+16</v>
      </c>
      <c r="E478" s="21" t="s">
        <v>1001</v>
      </c>
      <c r="F478" t="s">
        <v>111</v>
      </c>
      <c r="G478" t="s">
        <v>115</v>
      </c>
      <c r="H478" t="s">
        <v>115</v>
      </c>
    </row>
    <row r="479" spans="1:8" x14ac:dyDescent="0.25">
      <c r="A479">
        <v>1968661</v>
      </c>
      <c r="B479" s="20">
        <v>42019</v>
      </c>
      <c r="C479" s="22">
        <v>0.57296296296296301</v>
      </c>
      <c r="D479" s="21">
        <v>9.9340331628101698E+19</v>
      </c>
      <c r="E479" s="21" t="s">
        <v>1002</v>
      </c>
      <c r="F479" t="s">
        <v>111</v>
      </c>
      <c r="G479" t="s">
        <v>116</v>
      </c>
      <c r="H479" t="s">
        <v>79</v>
      </c>
    </row>
    <row r="480" spans="1:8" x14ac:dyDescent="0.25">
      <c r="A480">
        <v>1968722</v>
      </c>
      <c r="B480" s="20">
        <v>42019</v>
      </c>
      <c r="C480" s="22">
        <v>0.57859953703703704</v>
      </c>
      <c r="D480" s="21">
        <v>9.93441613668764E+16</v>
      </c>
      <c r="E480" s="21" t="s">
        <v>1003</v>
      </c>
      <c r="F480" t="s">
        <v>521</v>
      </c>
      <c r="G480" t="s">
        <v>115</v>
      </c>
      <c r="H480" t="s">
        <v>115</v>
      </c>
    </row>
    <row r="481" spans="1:8" x14ac:dyDescent="0.25">
      <c r="A481">
        <v>1968732</v>
      </c>
      <c r="B481" s="20">
        <v>42019</v>
      </c>
      <c r="C481" s="22">
        <v>0.57999999999999996</v>
      </c>
      <c r="D481" s="21">
        <v>9.93442209808764E+16</v>
      </c>
      <c r="E481" s="21" t="s">
        <v>1004</v>
      </c>
      <c r="F481" t="s">
        <v>521</v>
      </c>
      <c r="G481" t="s">
        <v>115</v>
      </c>
      <c r="H481" t="s">
        <v>115</v>
      </c>
    </row>
    <row r="482" spans="1:8" x14ac:dyDescent="0.25">
      <c r="A482">
        <v>1968736</v>
      </c>
      <c r="B482" s="20">
        <v>42019</v>
      </c>
      <c r="C482" s="22">
        <v>0.58040509259259265</v>
      </c>
      <c r="D482" s="21">
        <v>9.93428697198764E+16</v>
      </c>
      <c r="E482" s="21" t="s">
        <v>1005</v>
      </c>
      <c r="F482" t="s">
        <v>111</v>
      </c>
      <c r="G482" t="s">
        <v>115</v>
      </c>
      <c r="H482" t="s">
        <v>115</v>
      </c>
    </row>
    <row r="483" spans="1:8" x14ac:dyDescent="0.25">
      <c r="A483">
        <v>1968757</v>
      </c>
      <c r="B483" s="20">
        <v>42019</v>
      </c>
      <c r="C483" s="22">
        <v>0.58265046296296297</v>
      </c>
      <c r="D483" s="21">
        <v>9.9340331370951393E+19</v>
      </c>
      <c r="E483" s="21" t="s">
        <v>1006</v>
      </c>
      <c r="F483" t="s">
        <v>111</v>
      </c>
      <c r="G483" t="s">
        <v>115</v>
      </c>
      <c r="H483" t="s">
        <v>115</v>
      </c>
    </row>
    <row r="484" spans="1:8" x14ac:dyDescent="0.25">
      <c r="A484">
        <v>1968759</v>
      </c>
      <c r="B484" s="20">
        <v>42019</v>
      </c>
      <c r="C484" s="22">
        <v>0.58282407407407411</v>
      </c>
      <c r="D484" s="21">
        <v>9.93403301572096E+19</v>
      </c>
      <c r="E484" s="21" t="s">
        <v>1007</v>
      </c>
      <c r="F484" t="s">
        <v>521</v>
      </c>
      <c r="G484" t="s">
        <v>115</v>
      </c>
      <c r="H484" t="s">
        <v>115</v>
      </c>
    </row>
    <row r="485" spans="1:8" x14ac:dyDescent="0.25">
      <c r="A485">
        <v>1968787</v>
      </c>
      <c r="B485" s="20">
        <v>42019</v>
      </c>
      <c r="C485" s="22">
        <v>0.58509259259259261</v>
      </c>
      <c r="D485" s="21">
        <v>9.9340330078859395E+19</v>
      </c>
      <c r="E485" s="21" t="s">
        <v>1008</v>
      </c>
      <c r="F485" t="s">
        <v>111</v>
      </c>
      <c r="G485" t="s">
        <v>117</v>
      </c>
      <c r="H485" t="s">
        <v>80</v>
      </c>
    </row>
    <row r="486" spans="1:8" x14ac:dyDescent="0.25">
      <c r="A486">
        <v>1968807</v>
      </c>
      <c r="B486" s="20">
        <v>42019</v>
      </c>
      <c r="C486" s="22">
        <v>0.58635416666666662</v>
      </c>
      <c r="D486" s="21">
        <v>9.93425492178764E+16</v>
      </c>
      <c r="E486" s="21" t="s">
        <v>1009</v>
      </c>
      <c r="F486" t="s">
        <v>521</v>
      </c>
      <c r="G486" t="s">
        <v>117</v>
      </c>
      <c r="H486" t="s">
        <v>80</v>
      </c>
    </row>
    <row r="487" spans="1:8" x14ac:dyDescent="0.25">
      <c r="A487">
        <v>1968812</v>
      </c>
      <c r="B487" s="20">
        <v>42019</v>
      </c>
      <c r="C487" s="22">
        <v>0.58672453703703698</v>
      </c>
      <c r="D487" s="21">
        <v>9.9340332177965007E+19</v>
      </c>
      <c r="E487" s="21" t="s">
        <v>1010</v>
      </c>
      <c r="F487" t="s">
        <v>111</v>
      </c>
      <c r="G487" t="s">
        <v>115</v>
      </c>
      <c r="H487" t="s">
        <v>115</v>
      </c>
    </row>
    <row r="488" spans="1:8" x14ac:dyDescent="0.25">
      <c r="A488">
        <v>1968983</v>
      </c>
      <c r="B488" s="20">
        <v>42019</v>
      </c>
      <c r="C488" s="22">
        <v>0.60016203703703697</v>
      </c>
      <c r="D488" s="21">
        <v>9.9340330156000002E+19</v>
      </c>
      <c r="E488" s="21" t="s">
        <v>1011</v>
      </c>
      <c r="F488" t="s">
        <v>112</v>
      </c>
      <c r="G488" t="s">
        <v>115</v>
      </c>
      <c r="H488" t="s">
        <v>115</v>
      </c>
    </row>
    <row r="489" spans="1:8" x14ac:dyDescent="0.25">
      <c r="A489">
        <v>1969037</v>
      </c>
      <c r="B489" s="20">
        <v>42019</v>
      </c>
      <c r="C489" s="22">
        <v>0.60478009259259258</v>
      </c>
      <c r="D489" s="21">
        <v>9.93426381658764E+16</v>
      </c>
      <c r="E489" s="21" t="s">
        <v>1012</v>
      </c>
      <c r="F489" t="s">
        <v>111</v>
      </c>
      <c r="G489" t="s">
        <v>115</v>
      </c>
      <c r="H489" t="s">
        <v>115</v>
      </c>
    </row>
    <row r="490" spans="1:8" x14ac:dyDescent="0.25">
      <c r="A490">
        <v>1969073</v>
      </c>
      <c r="B490" s="20">
        <v>42019</v>
      </c>
      <c r="C490" s="22">
        <v>0.60711805555555554</v>
      </c>
      <c r="D490" s="21">
        <v>9.93436185368764E+16</v>
      </c>
      <c r="E490" s="21" t="s">
        <v>1013</v>
      </c>
      <c r="F490" t="s">
        <v>111</v>
      </c>
      <c r="G490" t="s">
        <v>116</v>
      </c>
      <c r="H490" t="s">
        <v>79</v>
      </c>
    </row>
    <row r="491" spans="1:8" x14ac:dyDescent="0.25">
      <c r="A491">
        <v>1969098</v>
      </c>
      <c r="B491" s="20">
        <v>42019</v>
      </c>
      <c r="C491" s="22">
        <v>0.60916666666666663</v>
      </c>
      <c r="D491" s="21">
        <v>9.93434198328764E+16</v>
      </c>
      <c r="E491" s="21" t="s">
        <v>1014</v>
      </c>
      <c r="F491" t="s">
        <v>111</v>
      </c>
      <c r="G491" t="s">
        <v>117</v>
      </c>
      <c r="H491" t="s">
        <v>80</v>
      </c>
    </row>
    <row r="492" spans="1:8" x14ac:dyDescent="0.25">
      <c r="A492">
        <v>1969209</v>
      </c>
      <c r="B492" s="20">
        <v>42019</v>
      </c>
      <c r="C492" s="22">
        <v>0.61628472222222219</v>
      </c>
      <c r="D492" s="21">
        <v>9.93434216538764E+16</v>
      </c>
      <c r="E492" s="21" t="s">
        <v>1015</v>
      </c>
      <c r="F492" t="s">
        <v>111</v>
      </c>
      <c r="G492" t="s">
        <v>116</v>
      </c>
      <c r="H492" t="s">
        <v>79</v>
      </c>
    </row>
    <row r="493" spans="1:8" x14ac:dyDescent="0.25">
      <c r="A493">
        <v>1969244</v>
      </c>
      <c r="B493" s="20">
        <v>42019</v>
      </c>
      <c r="C493" s="22">
        <v>0.61859953703703707</v>
      </c>
      <c r="D493" s="21">
        <v>9.93421144988764E+16</v>
      </c>
      <c r="E493" s="21" t="s">
        <v>1016</v>
      </c>
      <c r="F493" t="s">
        <v>111</v>
      </c>
      <c r="G493" t="s">
        <v>116</v>
      </c>
      <c r="H493" t="s">
        <v>79</v>
      </c>
    </row>
    <row r="494" spans="1:8" x14ac:dyDescent="0.25">
      <c r="A494">
        <v>1969323</v>
      </c>
      <c r="B494" s="20">
        <v>42019</v>
      </c>
      <c r="C494" s="22">
        <v>0.62465277777777783</v>
      </c>
      <c r="D494" s="21">
        <v>9.9340331282973802E+19</v>
      </c>
      <c r="E494" s="21" t="s">
        <v>1017</v>
      </c>
      <c r="F494" t="s">
        <v>111</v>
      </c>
      <c r="G494" t="s">
        <v>115</v>
      </c>
      <c r="H494" t="s">
        <v>115</v>
      </c>
    </row>
    <row r="495" spans="1:8" x14ac:dyDescent="0.25">
      <c r="A495">
        <v>1969567</v>
      </c>
      <c r="B495" s="20">
        <v>42019</v>
      </c>
      <c r="C495" s="22">
        <v>0.64153935185185185</v>
      </c>
      <c r="D495" s="21">
        <v>9.93447177978764E+16</v>
      </c>
      <c r="E495" s="21" t="s">
        <v>1018</v>
      </c>
      <c r="F495" t="s">
        <v>111</v>
      </c>
      <c r="G495" t="s">
        <v>115</v>
      </c>
      <c r="H495" t="s">
        <v>115</v>
      </c>
    </row>
    <row r="496" spans="1:8" x14ac:dyDescent="0.25">
      <c r="A496">
        <v>1969682</v>
      </c>
      <c r="B496" s="20">
        <v>42019</v>
      </c>
      <c r="C496" s="22">
        <v>0.65</v>
      </c>
      <c r="D496" s="21">
        <v>9.93457172868764E+16</v>
      </c>
      <c r="E496" s="21" t="s">
        <v>1019</v>
      </c>
      <c r="F496" t="s">
        <v>111</v>
      </c>
      <c r="G496" t="s">
        <v>117</v>
      </c>
      <c r="H496" t="s">
        <v>80</v>
      </c>
    </row>
    <row r="497" spans="1:8" x14ac:dyDescent="0.25">
      <c r="A497">
        <v>1969726</v>
      </c>
      <c r="B497" s="20">
        <v>42019</v>
      </c>
      <c r="C497" s="22">
        <v>0.65299768518518519</v>
      </c>
      <c r="D497" s="21">
        <v>9.9340332046609007E+19</v>
      </c>
      <c r="E497" s="21" t="s">
        <v>1020</v>
      </c>
      <c r="F497" t="s">
        <v>111</v>
      </c>
      <c r="G497" t="s">
        <v>115</v>
      </c>
      <c r="H497" t="s">
        <v>115</v>
      </c>
    </row>
    <row r="498" spans="1:8" x14ac:dyDescent="0.25">
      <c r="A498">
        <v>1969746</v>
      </c>
      <c r="B498" s="20">
        <v>42019</v>
      </c>
      <c r="C498" s="22">
        <v>0.65447916666666661</v>
      </c>
      <c r="D498" s="21">
        <v>9.9340331134103405E+19</v>
      </c>
      <c r="E498" s="21" t="s">
        <v>1021</v>
      </c>
      <c r="F498" t="s">
        <v>111</v>
      </c>
      <c r="G498" t="s">
        <v>115</v>
      </c>
      <c r="H498" t="s">
        <v>115</v>
      </c>
    </row>
    <row r="499" spans="1:8" x14ac:dyDescent="0.25">
      <c r="A499">
        <v>1969792</v>
      </c>
      <c r="B499" s="20">
        <v>42019</v>
      </c>
      <c r="C499" s="22">
        <v>0.65791666666666659</v>
      </c>
      <c r="D499" s="21">
        <v>9.93421348708764E+16</v>
      </c>
      <c r="E499" s="21" t="s">
        <v>1022</v>
      </c>
      <c r="F499" t="s">
        <v>111</v>
      </c>
      <c r="G499" t="s">
        <v>116</v>
      </c>
      <c r="H499" t="s">
        <v>79</v>
      </c>
    </row>
    <row r="500" spans="1:8" x14ac:dyDescent="0.25">
      <c r="A500">
        <v>1969816</v>
      </c>
      <c r="B500" s="20">
        <v>42019</v>
      </c>
      <c r="C500" s="22">
        <v>0.6600462962962963</v>
      </c>
      <c r="D500" s="21">
        <v>9.93422801058764E+16</v>
      </c>
      <c r="E500" s="21" t="s">
        <v>1023</v>
      </c>
      <c r="F500" t="s">
        <v>111</v>
      </c>
      <c r="G500" t="s">
        <v>115</v>
      </c>
      <c r="H500" t="s">
        <v>115</v>
      </c>
    </row>
    <row r="501" spans="1:8" x14ac:dyDescent="0.25">
      <c r="A501">
        <v>1969968</v>
      </c>
      <c r="B501" s="20">
        <v>42019</v>
      </c>
      <c r="C501" s="22">
        <v>0.67002314814814812</v>
      </c>
      <c r="D501" s="21">
        <v>9.9340330057784295E+19</v>
      </c>
      <c r="E501" s="21" t="s">
        <v>1024</v>
      </c>
      <c r="F501" t="s">
        <v>111</v>
      </c>
      <c r="G501" t="s">
        <v>115</v>
      </c>
      <c r="H501" t="s">
        <v>115</v>
      </c>
    </row>
    <row r="502" spans="1:8" x14ac:dyDescent="0.25">
      <c r="A502">
        <v>1969999</v>
      </c>
      <c r="B502" s="20">
        <v>42019</v>
      </c>
      <c r="C502" s="22">
        <v>0.67222222222222217</v>
      </c>
      <c r="D502" s="21">
        <v>9.93453812868764E+16</v>
      </c>
      <c r="E502" s="21" t="s">
        <v>1025</v>
      </c>
      <c r="F502" t="s">
        <v>111</v>
      </c>
      <c r="G502" t="s">
        <v>115</v>
      </c>
      <c r="H502" t="s">
        <v>115</v>
      </c>
    </row>
    <row r="503" spans="1:8" x14ac:dyDescent="0.25">
      <c r="A503">
        <v>1970085</v>
      </c>
      <c r="B503" s="20">
        <v>42019</v>
      </c>
      <c r="C503" s="22">
        <v>0.67819444444444443</v>
      </c>
      <c r="D503" s="21">
        <v>9.93423856438764E+16</v>
      </c>
      <c r="E503" s="21" t="s">
        <v>1026</v>
      </c>
      <c r="F503" t="s">
        <v>111</v>
      </c>
      <c r="G503" t="s">
        <v>117</v>
      </c>
      <c r="H503" t="s">
        <v>80</v>
      </c>
    </row>
    <row r="504" spans="1:8" x14ac:dyDescent="0.25">
      <c r="A504">
        <v>1970196</v>
      </c>
      <c r="B504" s="20">
        <v>42019</v>
      </c>
      <c r="C504" s="22">
        <v>0.68748842592592585</v>
      </c>
      <c r="D504" s="21">
        <v>9.9340331045577196E+19</v>
      </c>
      <c r="E504" s="21" t="s">
        <v>1027</v>
      </c>
      <c r="F504" t="s">
        <v>111</v>
      </c>
      <c r="G504" t="s">
        <v>115</v>
      </c>
      <c r="H504" t="s">
        <v>115</v>
      </c>
    </row>
    <row r="505" spans="1:8" x14ac:dyDescent="0.25">
      <c r="A505">
        <v>1971411</v>
      </c>
      <c r="B505" s="20">
        <v>42020</v>
      </c>
      <c r="C505" s="22">
        <v>0.3553587962962963</v>
      </c>
      <c r="D505" s="21">
        <v>9.9340332164885398E+19</v>
      </c>
      <c r="E505" s="21" t="s">
        <v>1028</v>
      </c>
      <c r="F505" t="s">
        <v>521</v>
      </c>
      <c r="G505" t="s">
        <v>115</v>
      </c>
      <c r="H505" t="s">
        <v>115</v>
      </c>
    </row>
    <row r="506" spans="1:8" x14ac:dyDescent="0.25">
      <c r="A506">
        <v>1971428</v>
      </c>
      <c r="B506" s="20">
        <v>42020</v>
      </c>
      <c r="C506" s="22">
        <v>0.35672453703703705</v>
      </c>
      <c r="D506" s="21">
        <v>9.9340332078621508E+19</v>
      </c>
      <c r="E506" s="21" t="s">
        <v>1029</v>
      </c>
      <c r="F506" t="s">
        <v>521</v>
      </c>
      <c r="G506" t="s">
        <v>116</v>
      </c>
      <c r="H506" t="s">
        <v>80</v>
      </c>
    </row>
    <row r="507" spans="1:8" x14ac:dyDescent="0.25">
      <c r="A507">
        <v>1971451</v>
      </c>
      <c r="B507" s="20">
        <v>42020</v>
      </c>
      <c r="C507" s="22">
        <v>0.3583217592592593</v>
      </c>
      <c r="D507" s="21">
        <v>9.9340330085568905E+19</v>
      </c>
      <c r="E507" s="21" t="s">
        <v>1030</v>
      </c>
      <c r="F507" t="s">
        <v>521</v>
      </c>
      <c r="G507" t="s">
        <v>115</v>
      </c>
      <c r="H507" t="s">
        <v>115</v>
      </c>
    </row>
    <row r="508" spans="1:8" x14ac:dyDescent="0.25">
      <c r="A508">
        <v>1971473</v>
      </c>
      <c r="B508" s="20">
        <v>42020</v>
      </c>
      <c r="C508" s="22">
        <v>0.3595949074074074</v>
      </c>
      <c r="D508" s="21">
        <v>9.93423748628764E+16</v>
      </c>
      <c r="E508" s="21" t="s">
        <v>1031</v>
      </c>
      <c r="F508" t="s">
        <v>521</v>
      </c>
      <c r="G508" t="s">
        <v>116</v>
      </c>
      <c r="H508" t="s">
        <v>80</v>
      </c>
    </row>
    <row r="509" spans="1:8" x14ac:dyDescent="0.25">
      <c r="A509">
        <v>1971492</v>
      </c>
      <c r="B509" s="20">
        <v>42020</v>
      </c>
      <c r="C509" s="22">
        <v>0.36109953703703707</v>
      </c>
      <c r="D509" s="21">
        <v>9.93425493708764E+16</v>
      </c>
      <c r="E509" s="21" t="s">
        <v>1032</v>
      </c>
      <c r="F509" t="s">
        <v>521</v>
      </c>
      <c r="G509" t="s">
        <v>115</v>
      </c>
      <c r="H509" t="s">
        <v>115</v>
      </c>
    </row>
    <row r="510" spans="1:8" x14ac:dyDescent="0.25">
      <c r="A510">
        <v>1971624</v>
      </c>
      <c r="B510" s="20">
        <v>42020</v>
      </c>
      <c r="C510" s="22">
        <v>0.37019675925925927</v>
      </c>
      <c r="D510" s="21">
        <v>9.93435241858764E+16</v>
      </c>
      <c r="E510" s="21" t="s">
        <v>1033</v>
      </c>
      <c r="F510" t="s">
        <v>521</v>
      </c>
      <c r="G510" t="s">
        <v>115</v>
      </c>
      <c r="H510" t="s">
        <v>115</v>
      </c>
    </row>
    <row r="511" spans="1:8" x14ac:dyDescent="0.25">
      <c r="A511">
        <v>1971671</v>
      </c>
      <c r="B511" s="20">
        <v>42020</v>
      </c>
      <c r="C511" s="22">
        <v>0.37347222222222221</v>
      </c>
      <c r="D511" s="21">
        <v>9.9340331740352004E+19</v>
      </c>
      <c r="E511" s="21" t="s">
        <v>1034</v>
      </c>
      <c r="F511" t="s">
        <v>521</v>
      </c>
      <c r="G511" t="s">
        <v>115</v>
      </c>
      <c r="H511" t="s">
        <v>115</v>
      </c>
    </row>
    <row r="512" spans="1:8" x14ac:dyDescent="0.25">
      <c r="A512">
        <v>1971689</v>
      </c>
      <c r="B512" s="20">
        <v>42020</v>
      </c>
      <c r="C512" s="22">
        <v>0.37465277777777778</v>
      </c>
      <c r="D512" s="21">
        <v>9.9340330124291408E+19</v>
      </c>
      <c r="E512" s="21" t="s">
        <v>1035</v>
      </c>
      <c r="F512" t="s">
        <v>521</v>
      </c>
      <c r="G512" t="s">
        <v>115</v>
      </c>
      <c r="H512" t="s">
        <v>115</v>
      </c>
    </row>
    <row r="513" spans="1:8" x14ac:dyDescent="0.25">
      <c r="A513">
        <v>1971690</v>
      </c>
      <c r="B513" s="20">
        <v>42020</v>
      </c>
      <c r="C513" s="22">
        <v>0.37475694444444446</v>
      </c>
      <c r="D513" s="21">
        <v>9.9340330124291408E+19</v>
      </c>
      <c r="E513" s="21" t="s">
        <v>1036</v>
      </c>
      <c r="F513" t="s">
        <v>521</v>
      </c>
      <c r="G513" t="s">
        <v>115</v>
      </c>
      <c r="H513" t="s">
        <v>115</v>
      </c>
    </row>
    <row r="514" spans="1:8" x14ac:dyDescent="0.25">
      <c r="A514">
        <v>1971712</v>
      </c>
      <c r="B514" s="20">
        <v>42020</v>
      </c>
      <c r="C514" s="22">
        <v>0.3765162037037037</v>
      </c>
      <c r="D514" s="21">
        <v>9.93442711258764E+16</v>
      </c>
      <c r="E514" s="21" t="s">
        <v>1037</v>
      </c>
      <c r="F514" t="s">
        <v>521</v>
      </c>
      <c r="G514" t="s">
        <v>116</v>
      </c>
      <c r="H514" t="s">
        <v>80</v>
      </c>
    </row>
    <row r="515" spans="1:8" x14ac:dyDescent="0.25">
      <c r="A515">
        <v>1971755</v>
      </c>
      <c r="B515" s="20">
        <v>42020</v>
      </c>
      <c r="C515" s="22">
        <v>0.3793171296296296</v>
      </c>
      <c r="D515" s="21">
        <v>9.9340331469046006E+19</v>
      </c>
      <c r="E515" s="21" t="s">
        <v>1038</v>
      </c>
      <c r="F515" t="s">
        <v>521</v>
      </c>
      <c r="G515" t="s">
        <v>115</v>
      </c>
      <c r="H515" t="s">
        <v>115</v>
      </c>
    </row>
    <row r="516" spans="1:8" x14ac:dyDescent="0.25">
      <c r="A516">
        <v>1971782</v>
      </c>
      <c r="B516" s="20">
        <v>42020</v>
      </c>
      <c r="C516" s="22">
        <v>0.38127314814814817</v>
      </c>
      <c r="D516" s="21">
        <v>9.93423879888764E+16</v>
      </c>
      <c r="E516" s="21" t="s">
        <v>1039</v>
      </c>
      <c r="F516" t="s">
        <v>521</v>
      </c>
      <c r="G516" t="s">
        <v>116</v>
      </c>
      <c r="H516" t="s">
        <v>80</v>
      </c>
    </row>
    <row r="517" spans="1:8" x14ac:dyDescent="0.25">
      <c r="A517">
        <v>1971796</v>
      </c>
      <c r="B517" s="20">
        <v>42020</v>
      </c>
      <c r="C517" s="22">
        <v>0.38244212962962965</v>
      </c>
      <c r="D517" s="21">
        <v>9.93430290578764E+16</v>
      </c>
      <c r="E517" s="21" t="s">
        <v>1040</v>
      </c>
      <c r="F517" t="s">
        <v>521</v>
      </c>
      <c r="G517" t="s">
        <v>115</v>
      </c>
      <c r="H517" t="s">
        <v>115</v>
      </c>
    </row>
    <row r="518" spans="1:8" x14ac:dyDescent="0.25">
      <c r="A518">
        <v>1971936</v>
      </c>
      <c r="B518" s="20">
        <v>42020</v>
      </c>
      <c r="C518" s="22">
        <v>0.39321759259259265</v>
      </c>
      <c r="D518" s="21">
        <v>9.93428415068764E+16</v>
      </c>
      <c r="E518" s="21" t="s">
        <v>1041</v>
      </c>
      <c r="F518" t="s">
        <v>521</v>
      </c>
      <c r="G518" t="s">
        <v>115</v>
      </c>
      <c r="H518" t="s">
        <v>115</v>
      </c>
    </row>
    <row r="519" spans="1:8" x14ac:dyDescent="0.25">
      <c r="A519">
        <v>1971965</v>
      </c>
      <c r="B519" s="20">
        <v>42020</v>
      </c>
      <c r="C519" s="22">
        <v>0.39511574074074068</v>
      </c>
      <c r="D519" s="21">
        <v>9.9340331050022404E+19</v>
      </c>
      <c r="E519" s="21" t="s">
        <v>1042</v>
      </c>
      <c r="F519" t="s">
        <v>521</v>
      </c>
      <c r="G519" t="s">
        <v>115</v>
      </c>
      <c r="H519" t="s">
        <v>115</v>
      </c>
    </row>
    <row r="520" spans="1:8" x14ac:dyDescent="0.25">
      <c r="A520">
        <v>1971988</v>
      </c>
      <c r="B520" s="20">
        <v>42020</v>
      </c>
      <c r="C520" s="22">
        <v>0.39633101851851849</v>
      </c>
      <c r="D520" s="21">
        <v>9.93421688608764E+16</v>
      </c>
      <c r="E520" s="21" t="s">
        <v>1043</v>
      </c>
      <c r="F520" t="s">
        <v>521</v>
      </c>
      <c r="G520" t="s">
        <v>115</v>
      </c>
      <c r="H520" t="s">
        <v>115</v>
      </c>
    </row>
    <row r="521" spans="1:8" x14ac:dyDescent="0.25">
      <c r="A521">
        <v>1972166</v>
      </c>
      <c r="B521" s="20">
        <v>42020</v>
      </c>
      <c r="C521" s="22">
        <v>0.40866898148148145</v>
      </c>
      <c r="D521" s="21">
        <v>9.9340331467288904E+19</v>
      </c>
      <c r="E521" s="21" t="s">
        <v>1044</v>
      </c>
      <c r="F521" t="s">
        <v>521</v>
      </c>
      <c r="G521" t="s">
        <v>115</v>
      </c>
      <c r="H521" t="s">
        <v>115</v>
      </c>
    </row>
    <row r="522" spans="1:8" x14ac:dyDescent="0.25">
      <c r="A522">
        <v>1972198</v>
      </c>
      <c r="B522" s="20">
        <v>42020</v>
      </c>
      <c r="C522" s="22">
        <v>0.41054398148148147</v>
      </c>
      <c r="D522" s="21">
        <v>9.9340332078233895E+19</v>
      </c>
      <c r="E522" s="21" t="s">
        <v>1045</v>
      </c>
      <c r="F522" t="s">
        <v>521</v>
      </c>
      <c r="G522" t="s">
        <v>115</v>
      </c>
      <c r="H522" t="s">
        <v>115</v>
      </c>
    </row>
    <row r="523" spans="1:8" x14ac:dyDescent="0.25">
      <c r="A523">
        <v>1972229</v>
      </c>
      <c r="B523" s="20">
        <v>42020</v>
      </c>
      <c r="C523" s="22">
        <v>0.41210648148148149</v>
      </c>
      <c r="D523" s="21">
        <v>9.93425455578764E+16</v>
      </c>
      <c r="E523" s="21" t="s">
        <v>1046</v>
      </c>
      <c r="F523" t="s">
        <v>521</v>
      </c>
      <c r="G523" t="s">
        <v>115</v>
      </c>
      <c r="H523" t="s">
        <v>115</v>
      </c>
    </row>
    <row r="524" spans="1:8" x14ac:dyDescent="0.25">
      <c r="A524">
        <v>1972254</v>
      </c>
      <c r="B524" s="20">
        <v>42020</v>
      </c>
      <c r="C524" s="22">
        <v>0.41340277777777779</v>
      </c>
      <c r="D524" s="21">
        <v>9.9340331228896903E+19</v>
      </c>
      <c r="E524" s="21" t="s">
        <v>1047</v>
      </c>
      <c r="F524" t="s">
        <v>521</v>
      </c>
      <c r="G524" t="s">
        <v>115</v>
      </c>
      <c r="H524" t="s">
        <v>115</v>
      </c>
    </row>
    <row r="525" spans="1:8" x14ac:dyDescent="0.25">
      <c r="A525">
        <v>1972280</v>
      </c>
      <c r="B525" s="20">
        <v>42020</v>
      </c>
      <c r="C525" s="22">
        <v>0.41479166666666667</v>
      </c>
      <c r="D525" s="21">
        <v>9.9340330128480797E+19</v>
      </c>
      <c r="E525" s="21" t="s">
        <v>1048</v>
      </c>
      <c r="F525" t="s">
        <v>521</v>
      </c>
      <c r="G525" t="s">
        <v>116</v>
      </c>
      <c r="H525" t="s">
        <v>80</v>
      </c>
    </row>
    <row r="526" spans="1:8" x14ac:dyDescent="0.25">
      <c r="A526">
        <v>1972303</v>
      </c>
      <c r="B526" s="20">
        <v>42020</v>
      </c>
      <c r="C526" s="22">
        <v>0.41629629629629633</v>
      </c>
      <c r="D526" s="21">
        <v>9.9340331536084206E+19</v>
      </c>
      <c r="E526" s="21" t="s">
        <v>1049</v>
      </c>
      <c r="F526" t="s">
        <v>521</v>
      </c>
      <c r="G526" t="s">
        <v>115</v>
      </c>
      <c r="H526" t="s">
        <v>115</v>
      </c>
    </row>
    <row r="527" spans="1:8" x14ac:dyDescent="0.25">
      <c r="A527">
        <v>1972370</v>
      </c>
      <c r="B527" s="20">
        <v>42020</v>
      </c>
      <c r="C527" s="22">
        <v>0.42129629629629628</v>
      </c>
      <c r="D527" s="21">
        <v>9.93429245028764E+16</v>
      </c>
      <c r="E527" s="21" t="s">
        <v>1050</v>
      </c>
      <c r="F527" t="s">
        <v>521</v>
      </c>
      <c r="G527" t="s">
        <v>115</v>
      </c>
      <c r="H527" t="s">
        <v>115</v>
      </c>
    </row>
    <row r="528" spans="1:8" x14ac:dyDescent="0.25">
      <c r="A528">
        <v>1972393</v>
      </c>
      <c r="B528" s="20">
        <v>42020</v>
      </c>
      <c r="C528" s="22">
        <v>0.42295138888888889</v>
      </c>
      <c r="D528" s="21">
        <v>9.9340331460734992E+19</v>
      </c>
      <c r="E528" s="21" t="s">
        <v>1051</v>
      </c>
      <c r="F528" t="s">
        <v>521</v>
      </c>
      <c r="G528" t="s">
        <v>115</v>
      </c>
      <c r="H528" t="s">
        <v>115</v>
      </c>
    </row>
    <row r="529" spans="1:8" x14ac:dyDescent="0.25">
      <c r="A529">
        <v>1972436</v>
      </c>
      <c r="B529" s="20">
        <v>42020</v>
      </c>
      <c r="C529" s="22">
        <v>0.42574074074074075</v>
      </c>
      <c r="D529" s="21">
        <v>9.93459688928764E+16</v>
      </c>
      <c r="E529" s="21" t="s">
        <v>1052</v>
      </c>
      <c r="F529" t="s">
        <v>521</v>
      </c>
      <c r="G529" t="s">
        <v>115</v>
      </c>
      <c r="H529" t="s">
        <v>115</v>
      </c>
    </row>
    <row r="530" spans="1:8" x14ac:dyDescent="0.25">
      <c r="A530">
        <v>1972464</v>
      </c>
      <c r="B530" s="20">
        <v>42020</v>
      </c>
      <c r="C530" s="22">
        <v>0.42761574074074077</v>
      </c>
      <c r="D530" s="21">
        <v>9.93441613698764E+16</v>
      </c>
      <c r="E530" s="21" t="s">
        <v>1053</v>
      </c>
      <c r="F530" t="s">
        <v>521</v>
      </c>
      <c r="G530" t="s">
        <v>115</v>
      </c>
      <c r="H530" t="s">
        <v>115</v>
      </c>
    </row>
    <row r="531" spans="1:8" x14ac:dyDescent="0.25">
      <c r="A531">
        <v>1972491</v>
      </c>
      <c r="B531" s="20">
        <v>42020</v>
      </c>
      <c r="C531" s="22">
        <v>0.42976851851851849</v>
      </c>
      <c r="D531" s="21">
        <v>9.9340331324796994E+19</v>
      </c>
      <c r="E531" s="21" t="s">
        <v>1054</v>
      </c>
      <c r="F531" t="s">
        <v>521</v>
      </c>
      <c r="G531" t="s">
        <v>117</v>
      </c>
      <c r="H531" t="s">
        <v>79</v>
      </c>
    </row>
    <row r="532" spans="1:8" x14ac:dyDescent="0.25">
      <c r="A532">
        <v>1972522</v>
      </c>
      <c r="B532" s="20">
        <v>42020</v>
      </c>
      <c r="C532" s="22">
        <v>0.43129629629629629</v>
      </c>
      <c r="D532" s="21">
        <v>9.9340331276695896E+19</v>
      </c>
      <c r="E532" s="21" t="s">
        <v>1055</v>
      </c>
      <c r="F532" t="s">
        <v>521</v>
      </c>
      <c r="G532" t="s">
        <v>115</v>
      </c>
      <c r="H532" t="s">
        <v>115</v>
      </c>
    </row>
    <row r="533" spans="1:8" x14ac:dyDescent="0.25">
      <c r="A533">
        <v>1972551</v>
      </c>
      <c r="B533" s="20">
        <v>42020</v>
      </c>
      <c r="C533" s="22">
        <v>0.43303240740740739</v>
      </c>
      <c r="D533" s="21">
        <v>9.93421150128764E+16</v>
      </c>
      <c r="E533" s="21" t="s">
        <v>1056</v>
      </c>
      <c r="F533" t="s">
        <v>521</v>
      </c>
      <c r="G533" t="s">
        <v>115</v>
      </c>
      <c r="H533" t="s">
        <v>115</v>
      </c>
    </row>
    <row r="534" spans="1:8" x14ac:dyDescent="0.25">
      <c r="A534">
        <v>1972579</v>
      </c>
      <c r="B534" s="20">
        <v>42020</v>
      </c>
      <c r="C534" s="22">
        <v>0.43454861111111115</v>
      </c>
      <c r="D534" s="21">
        <v>9.9340330067721208E+19</v>
      </c>
      <c r="E534" s="21" t="s">
        <v>1057</v>
      </c>
      <c r="F534" t="s">
        <v>521</v>
      </c>
      <c r="G534" t="s">
        <v>115</v>
      </c>
      <c r="H534" t="s">
        <v>115</v>
      </c>
    </row>
    <row r="535" spans="1:8" x14ac:dyDescent="0.25">
      <c r="A535">
        <v>1972608</v>
      </c>
      <c r="B535" s="20">
        <v>42020</v>
      </c>
      <c r="C535" s="22">
        <v>0.43605324074074076</v>
      </c>
      <c r="D535" s="21">
        <v>9.93436614178764E+16</v>
      </c>
      <c r="E535" s="21" t="s">
        <v>1058</v>
      </c>
      <c r="F535" t="s">
        <v>521</v>
      </c>
      <c r="G535" t="s">
        <v>115</v>
      </c>
      <c r="H535" t="s">
        <v>115</v>
      </c>
    </row>
    <row r="536" spans="1:8" x14ac:dyDescent="0.25">
      <c r="A536">
        <v>1972632</v>
      </c>
      <c r="B536" s="20">
        <v>42020</v>
      </c>
      <c r="C536" s="22">
        <v>0.4378009259259259</v>
      </c>
      <c r="D536" s="21">
        <v>9.9340331722521297E+19</v>
      </c>
      <c r="E536" s="21" t="s">
        <v>1059</v>
      </c>
      <c r="F536" t="s">
        <v>521</v>
      </c>
      <c r="G536" t="s">
        <v>115</v>
      </c>
      <c r="H536" t="s">
        <v>115</v>
      </c>
    </row>
    <row r="537" spans="1:8" x14ac:dyDescent="0.25">
      <c r="A537">
        <v>1972655</v>
      </c>
      <c r="B537" s="20">
        <v>42020</v>
      </c>
      <c r="C537" s="22">
        <v>0.43905092592592593</v>
      </c>
      <c r="D537" s="21">
        <v>9.93436826978764E+16</v>
      </c>
      <c r="E537" s="21" t="s">
        <v>1060</v>
      </c>
      <c r="F537" t="s">
        <v>521</v>
      </c>
      <c r="G537" t="s">
        <v>115</v>
      </c>
      <c r="H537" t="s">
        <v>115</v>
      </c>
    </row>
    <row r="538" spans="1:8" x14ac:dyDescent="0.25">
      <c r="A538">
        <v>1972696</v>
      </c>
      <c r="B538" s="20">
        <v>42020</v>
      </c>
      <c r="C538" s="22">
        <v>0.44228009259259254</v>
      </c>
      <c r="D538" s="21">
        <v>9.93434231678764E+16</v>
      </c>
      <c r="E538" s="21" t="s">
        <v>1061</v>
      </c>
      <c r="F538" t="s">
        <v>521</v>
      </c>
      <c r="G538" t="s">
        <v>117</v>
      </c>
      <c r="H538" t="s">
        <v>80</v>
      </c>
    </row>
    <row r="539" spans="1:8" x14ac:dyDescent="0.25">
      <c r="A539">
        <v>1972727</v>
      </c>
      <c r="B539" s="20">
        <v>42020</v>
      </c>
      <c r="C539" s="22">
        <v>0.44394675925925925</v>
      </c>
      <c r="D539" s="21">
        <v>9.9340330024572699E+19</v>
      </c>
      <c r="E539" s="21" t="s">
        <v>1062</v>
      </c>
      <c r="F539" t="s">
        <v>521</v>
      </c>
      <c r="G539" t="s">
        <v>115</v>
      </c>
      <c r="H539" t="s">
        <v>115</v>
      </c>
    </row>
    <row r="540" spans="1:8" x14ac:dyDescent="0.25">
      <c r="A540">
        <v>1972763</v>
      </c>
      <c r="B540" s="20">
        <v>42020</v>
      </c>
      <c r="C540" s="22">
        <v>0.44663194444444443</v>
      </c>
      <c r="D540" s="21">
        <v>9.93436158888764E+16</v>
      </c>
      <c r="E540" s="21" t="s">
        <v>1063</v>
      </c>
      <c r="F540" t="s">
        <v>521</v>
      </c>
      <c r="G540" t="s">
        <v>115</v>
      </c>
      <c r="H540" t="s">
        <v>115</v>
      </c>
    </row>
    <row r="541" spans="1:8" x14ac:dyDescent="0.25">
      <c r="A541">
        <v>1972855</v>
      </c>
      <c r="B541" s="20">
        <v>42020</v>
      </c>
      <c r="C541" s="22">
        <v>0.45082175925925921</v>
      </c>
      <c r="D541" s="21">
        <v>9.9340330059091804E+19</v>
      </c>
      <c r="E541" s="21" t="s">
        <v>1064</v>
      </c>
      <c r="F541" t="s">
        <v>521</v>
      </c>
      <c r="G541" t="s">
        <v>115</v>
      </c>
      <c r="H541" t="s">
        <v>115</v>
      </c>
    </row>
    <row r="542" spans="1:8" x14ac:dyDescent="0.25">
      <c r="A542">
        <v>1972869</v>
      </c>
      <c r="B542" s="20">
        <v>42020</v>
      </c>
      <c r="C542" s="22">
        <v>0.45189814814814816</v>
      </c>
      <c r="D542" s="21">
        <v>9.93421721488764E+16</v>
      </c>
      <c r="E542" s="21" t="s">
        <v>1065</v>
      </c>
      <c r="F542" t="s">
        <v>521</v>
      </c>
      <c r="G542" t="s">
        <v>117</v>
      </c>
      <c r="H542" t="s">
        <v>80</v>
      </c>
    </row>
    <row r="543" spans="1:8" x14ac:dyDescent="0.25">
      <c r="A543">
        <v>1972895</v>
      </c>
      <c r="B543" s="20">
        <v>42020</v>
      </c>
      <c r="C543" s="22">
        <v>0.45325231481481482</v>
      </c>
      <c r="D543" s="21">
        <v>9.9340331377246208E+19</v>
      </c>
      <c r="E543" s="21" t="s">
        <v>1066</v>
      </c>
      <c r="F543" t="s">
        <v>521</v>
      </c>
      <c r="G543" t="s">
        <v>116</v>
      </c>
      <c r="H543" t="s">
        <v>79</v>
      </c>
    </row>
    <row r="544" spans="1:8" x14ac:dyDescent="0.25">
      <c r="A544">
        <v>1972960</v>
      </c>
      <c r="B544" s="20">
        <v>42020</v>
      </c>
      <c r="C544" s="22">
        <v>0.45677083333333335</v>
      </c>
      <c r="D544" s="21">
        <v>9.93403320611125E+19</v>
      </c>
      <c r="E544" s="21" t="s">
        <v>1067</v>
      </c>
      <c r="F544" t="s">
        <v>521</v>
      </c>
      <c r="G544" t="s">
        <v>116</v>
      </c>
      <c r="H544" t="s">
        <v>80</v>
      </c>
    </row>
    <row r="545" spans="1:8" x14ac:dyDescent="0.25">
      <c r="A545">
        <v>1972982</v>
      </c>
      <c r="B545" s="20">
        <v>42020</v>
      </c>
      <c r="C545" s="22">
        <v>0.45812499999999995</v>
      </c>
      <c r="D545" s="21">
        <v>9.93458123378764E+16</v>
      </c>
      <c r="E545" s="21" t="s">
        <v>1068</v>
      </c>
      <c r="F545" t="s">
        <v>521</v>
      </c>
      <c r="G545" t="s">
        <v>115</v>
      </c>
      <c r="H545" t="s">
        <v>115</v>
      </c>
    </row>
    <row r="546" spans="1:8" x14ac:dyDescent="0.25">
      <c r="A546">
        <v>1973064</v>
      </c>
      <c r="B546" s="20">
        <v>42020</v>
      </c>
      <c r="C546" s="22">
        <v>0.46231481481481485</v>
      </c>
      <c r="D546" s="21">
        <v>9.93446258708764E+16</v>
      </c>
      <c r="E546" s="21" t="s">
        <v>1069</v>
      </c>
      <c r="F546" t="s">
        <v>521</v>
      </c>
      <c r="G546" t="s">
        <v>116</v>
      </c>
      <c r="H546" t="s">
        <v>79</v>
      </c>
    </row>
    <row r="547" spans="1:8" x14ac:dyDescent="0.25">
      <c r="A547">
        <v>1973139</v>
      </c>
      <c r="B547" s="20">
        <v>42020</v>
      </c>
      <c r="C547" s="22">
        <v>0.46684027777777781</v>
      </c>
      <c r="D547" s="21">
        <v>9.9340331458571502E+19</v>
      </c>
      <c r="E547" s="21" t="s">
        <v>1070</v>
      </c>
      <c r="F547" t="s">
        <v>111</v>
      </c>
      <c r="G547" t="s">
        <v>116</v>
      </c>
      <c r="H547" t="s">
        <v>80</v>
      </c>
    </row>
    <row r="548" spans="1:8" x14ac:dyDescent="0.25">
      <c r="A548">
        <v>1973161</v>
      </c>
      <c r="B548" s="20">
        <v>42020</v>
      </c>
      <c r="C548" s="22">
        <v>0.46834490740740736</v>
      </c>
      <c r="D548" s="21">
        <v>9.93449657698764E+16</v>
      </c>
      <c r="E548" s="21" t="s">
        <v>1071</v>
      </c>
      <c r="F548" t="s">
        <v>111</v>
      </c>
      <c r="G548" t="s">
        <v>117</v>
      </c>
      <c r="H548" t="s">
        <v>79</v>
      </c>
    </row>
    <row r="549" spans="1:8" x14ac:dyDescent="0.25">
      <c r="A549">
        <v>1973164</v>
      </c>
      <c r="B549" s="20">
        <v>42020</v>
      </c>
      <c r="C549" s="22">
        <v>0.46862268518518518</v>
      </c>
      <c r="D549" s="21">
        <v>9.93425223848764E+16</v>
      </c>
      <c r="E549" s="21" t="s">
        <v>1072</v>
      </c>
      <c r="F549" t="s">
        <v>521</v>
      </c>
      <c r="G549" t="s">
        <v>115</v>
      </c>
      <c r="H549" t="s">
        <v>115</v>
      </c>
    </row>
    <row r="550" spans="1:8" x14ac:dyDescent="0.25">
      <c r="A550">
        <v>1973192</v>
      </c>
      <c r="B550" s="20">
        <v>42020</v>
      </c>
      <c r="C550" s="22">
        <v>0.47033564814814816</v>
      </c>
      <c r="D550" s="21">
        <v>9.93449627068764E+16</v>
      </c>
      <c r="E550" s="21" t="s">
        <v>1073</v>
      </c>
      <c r="F550" t="s">
        <v>521</v>
      </c>
      <c r="G550" t="s">
        <v>115</v>
      </c>
      <c r="H550" t="s">
        <v>115</v>
      </c>
    </row>
    <row r="551" spans="1:8" x14ac:dyDescent="0.25">
      <c r="A551">
        <v>1973267</v>
      </c>
      <c r="B551" s="20">
        <v>42020</v>
      </c>
      <c r="C551" s="22">
        <v>0.47458333333333336</v>
      </c>
      <c r="D551" s="21">
        <v>9.9340330055798292E+19</v>
      </c>
      <c r="E551" s="21" t="s">
        <v>1074</v>
      </c>
      <c r="F551" t="s">
        <v>521</v>
      </c>
      <c r="G551" t="s">
        <v>115</v>
      </c>
      <c r="H551" t="s">
        <v>115</v>
      </c>
    </row>
    <row r="552" spans="1:8" x14ac:dyDescent="0.25">
      <c r="A552">
        <v>1973324</v>
      </c>
      <c r="B552" s="20">
        <v>42020</v>
      </c>
      <c r="C552" s="22">
        <v>0.47766203703703702</v>
      </c>
      <c r="D552" s="21">
        <v>9.9340331283980403E+19</v>
      </c>
      <c r="E552" s="21" t="s">
        <v>1075</v>
      </c>
      <c r="F552" t="s">
        <v>521</v>
      </c>
      <c r="G552" t="s">
        <v>116</v>
      </c>
      <c r="H552" t="s">
        <v>80</v>
      </c>
    </row>
    <row r="553" spans="1:8" x14ac:dyDescent="0.25">
      <c r="A553">
        <v>1973333</v>
      </c>
      <c r="B553" s="20">
        <v>42020</v>
      </c>
      <c r="C553" s="22">
        <v>0.47802083333333334</v>
      </c>
      <c r="D553" s="21">
        <v>9.9340331883591205E+19</v>
      </c>
      <c r="E553" s="21" t="s">
        <v>1076</v>
      </c>
      <c r="F553" t="s">
        <v>111</v>
      </c>
      <c r="G553" t="s">
        <v>115</v>
      </c>
      <c r="H553" t="s">
        <v>115</v>
      </c>
    </row>
    <row r="554" spans="1:8" x14ac:dyDescent="0.25">
      <c r="A554">
        <v>1973364</v>
      </c>
      <c r="B554" s="20">
        <v>42020</v>
      </c>
      <c r="C554" s="22">
        <v>0.47967592592592595</v>
      </c>
      <c r="D554" s="21">
        <v>9.9340331137016693E+19</v>
      </c>
      <c r="E554" s="21" t="s">
        <v>1077</v>
      </c>
      <c r="F554" t="s">
        <v>111</v>
      </c>
      <c r="G554" t="s">
        <v>116</v>
      </c>
      <c r="H554" t="s">
        <v>80</v>
      </c>
    </row>
    <row r="555" spans="1:8" x14ac:dyDescent="0.25">
      <c r="A555">
        <v>1973527</v>
      </c>
      <c r="B555" s="20">
        <v>42020</v>
      </c>
      <c r="C555" s="22">
        <v>0.48966435185185181</v>
      </c>
      <c r="D555" s="21">
        <v>9.93423854078764E+16</v>
      </c>
      <c r="E555" s="21" t="s">
        <v>1078</v>
      </c>
      <c r="F555" t="s">
        <v>111</v>
      </c>
      <c r="G555" t="s">
        <v>115</v>
      </c>
      <c r="H555" t="s">
        <v>115</v>
      </c>
    </row>
    <row r="556" spans="1:8" x14ac:dyDescent="0.25">
      <c r="A556">
        <v>1973540</v>
      </c>
      <c r="B556" s="20">
        <v>42020</v>
      </c>
      <c r="C556" s="22">
        <v>0.49030092592592589</v>
      </c>
      <c r="D556" s="21">
        <v>9.9340331253432304E+19</v>
      </c>
      <c r="E556" s="21" t="s">
        <v>1079</v>
      </c>
      <c r="F556" t="s">
        <v>521</v>
      </c>
      <c r="G556" t="s">
        <v>115</v>
      </c>
      <c r="H556" t="s">
        <v>115</v>
      </c>
    </row>
    <row r="557" spans="1:8" x14ac:dyDescent="0.25">
      <c r="A557">
        <v>1973573</v>
      </c>
      <c r="B557" s="20">
        <v>42020</v>
      </c>
      <c r="C557" s="22">
        <v>0.49282407407407408</v>
      </c>
      <c r="D557" s="21">
        <v>9.9340331270371E+19</v>
      </c>
      <c r="E557" s="21" t="s">
        <v>1080</v>
      </c>
      <c r="F557" t="s">
        <v>521</v>
      </c>
      <c r="G557" t="s">
        <v>115</v>
      </c>
      <c r="H557" t="s">
        <v>115</v>
      </c>
    </row>
    <row r="558" spans="1:8" x14ac:dyDescent="0.25">
      <c r="A558">
        <v>1973618</v>
      </c>
      <c r="B558" s="20">
        <v>42020</v>
      </c>
      <c r="C558" s="22">
        <v>0.49500000000000005</v>
      </c>
      <c r="D558" s="21">
        <v>9.93421717898764E+16</v>
      </c>
      <c r="E558" s="21" t="s">
        <v>1081</v>
      </c>
      <c r="F558" t="s">
        <v>111</v>
      </c>
      <c r="G558" t="s">
        <v>116</v>
      </c>
      <c r="H558" t="s">
        <v>80</v>
      </c>
    </row>
    <row r="559" spans="1:8" x14ac:dyDescent="0.25">
      <c r="A559">
        <v>1973627</v>
      </c>
      <c r="B559" s="20">
        <v>42020</v>
      </c>
      <c r="C559" s="22">
        <v>0.4956712962962963</v>
      </c>
      <c r="D559" s="21">
        <v>9.9340331931715092E+19</v>
      </c>
      <c r="E559" s="21" t="s">
        <v>1082</v>
      </c>
      <c r="F559" t="s">
        <v>521</v>
      </c>
      <c r="G559" t="s">
        <v>115</v>
      </c>
      <c r="H559" t="s">
        <v>115</v>
      </c>
    </row>
    <row r="560" spans="1:8" x14ac:dyDescent="0.25">
      <c r="A560">
        <v>1974339</v>
      </c>
      <c r="B560" s="20">
        <v>42020</v>
      </c>
      <c r="C560" s="22">
        <v>0.56157407407407411</v>
      </c>
      <c r="D560" s="21">
        <v>9.9340331045846696E+19</v>
      </c>
      <c r="E560" s="21" t="s">
        <v>1083</v>
      </c>
      <c r="F560" t="s">
        <v>521</v>
      </c>
      <c r="G560" t="s">
        <v>116</v>
      </c>
      <c r="H560" t="s">
        <v>80</v>
      </c>
    </row>
    <row r="561" spans="1:8" x14ac:dyDescent="0.25">
      <c r="A561">
        <v>1974398</v>
      </c>
      <c r="B561" s="20">
        <v>42020</v>
      </c>
      <c r="C561" s="22">
        <v>0.5678819444444444</v>
      </c>
      <c r="D561" s="21">
        <v>9.9340331376605807E+19</v>
      </c>
      <c r="E561" s="21" t="s">
        <v>1084</v>
      </c>
      <c r="F561" t="s">
        <v>521</v>
      </c>
      <c r="G561" t="s">
        <v>115</v>
      </c>
      <c r="H561" t="s">
        <v>115</v>
      </c>
    </row>
    <row r="562" spans="1:8" x14ac:dyDescent="0.25">
      <c r="A562">
        <v>1974469</v>
      </c>
      <c r="B562" s="20">
        <v>42020</v>
      </c>
      <c r="C562" s="22">
        <v>0.5759953703703703</v>
      </c>
      <c r="D562" s="21">
        <v>9.93452262708764E+16</v>
      </c>
      <c r="E562" s="21" t="s">
        <v>1085</v>
      </c>
      <c r="F562" t="s">
        <v>111</v>
      </c>
      <c r="G562" t="s">
        <v>115</v>
      </c>
      <c r="H562" t="s">
        <v>115</v>
      </c>
    </row>
    <row r="563" spans="1:8" x14ac:dyDescent="0.25">
      <c r="A563">
        <v>1974488</v>
      </c>
      <c r="B563" s="20">
        <v>42020</v>
      </c>
      <c r="C563" s="22">
        <v>0.57755787037037043</v>
      </c>
      <c r="D563" s="21">
        <v>9.93426624268764E+16</v>
      </c>
      <c r="E563" s="21" t="s">
        <v>1086</v>
      </c>
      <c r="F563" t="s">
        <v>521</v>
      </c>
      <c r="G563" t="s">
        <v>115</v>
      </c>
      <c r="H563" t="s">
        <v>115</v>
      </c>
    </row>
    <row r="564" spans="1:8" x14ac:dyDescent="0.25">
      <c r="A564">
        <v>1974503</v>
      </c>
      <c r="B564" s="20">
        <v>42020</v>
      </c>
      <c r="C564" s="22">
        <v>0.5788888888888889</v>
      </c>
      <c r="D564" s="21">
        <v>9.9340330139667202E+19</v>
      </c>
      <c r="E564" s="21" t="s">
        <v>1087</v>
      </c>
      <c r="F564" t="s">
        <v>521</v>
      </c>
      <c r="G564" t="s">
        <v>115</v>
      </c>
      <c r="H564" t="s">
        <v>115</v>
      </c>
    </row>
    <row r="565" spans="1:8" x14ac:dyDescent="0.25">
      <c r="A565">
        <v>1974504</v>
      </c>
      <c r="B565" s="20">
        <v>42020</v>
      </c>
      <c r="C565" s="22">
        <v>0.57891203703703698</v>
      </c>
      <c r="D565" s="21">
        <v>9.9340331283137298E+19</v>
      </c>
      <c r="E565" s="21" t="s">
        <v>1088</v>
      </c>
      <c r="F565" t="s">
        <v>111</v>
      </c>
      <c r="G565" t="s">
        <v>115</v>
      </c>
      <c r="H565" t="s">
        <v>115</v>
      </c>
    </row>
    <row r="566" spans="1:8" x14ac:dyDescent="0.25">
      <c r="A566">
        <v>1974516</v>
      </c>
      <c r="B566" s="20">
        <v>42020</v>
      </c>
      <c r="C566" s="22">
        <v>0.58004629629629634</v>
      </c>
      <c r="D566" s="21">
        <v>9.9340330046259708E+19</v>
      </c>
      <c r="E566" s="21" t="s">
        <v>1089</v>
      </c>
      <c r="F566" t="s">
        <v>521</v>
      </c>
      <c r="G566" t="s">
        <v>115</v>
      </c>
      <c r="H566" t="s">
        <v>115</v>
      </c>
    </row>
    <row r="567" spans="1:8" x14ac:dyDescent="0.25">
      <c r="A567">
        <v>1974535</v>
      </c>
      <c r="B567" s="20">
        <v>42020</v>
      </c>
      <c r="C567" s="22">
        <v>0.58189814814814811</v>
      </c>
      <c r="D567" s="21">
        <v>9.9340332163494101E+19</v>
      </c>
      <c r="E567" s="21" t="s">
        <v>1090</v>
      </c>
      <c r="F567" t="s">
        <v>521</v>
      </c>
      <c r="G567" t="s">
        <v>116</v>
      </c>
      <c r="H567" t="s">
        <v>80</v>
      </c>
    </row>
    <row r="568" spans="1:8" x14ac:dyDescent="0.25">
      <c r="A568">
        <v>1974581</v>
      </c>
      <c r="B568" s="20">
        <v>42020</v>
      </c>
      <c r="C568" s="22">
        <v>0.58540509259259255</v>
      </c>
      <c r="D568" s="21">
        <v>9.93452710248764E+16</v>
      </c>
      <c r="E568" s="21" t="s">
        <v>1091</v>
      </c>
      <c r="F568" t="s">
        <v>521</v>
      </c>
      <c r="G568" t="s">
        <v>117</v>
      </c>
      <c r="H568" t="s">
        <v>80</v>
      </c>
    </row>
    <row r="569" spans="1:8" x14ac:dyDescent="0.25">
      <c r="A569">
        <v>1974630</v>
      </c>
      <c r="B569" s="20">
        <v>42020</v>
      </c>
      <c r="C569" s="22">
        <v>0.59004629629629635</v>
      </c>
      <c r="D569" s="21">
        <v>9.93422829768764E+16</v>
      </c>
      <c r="E569" s="21" t="s">
        <v>1092</v>
      </c>
      <c r="F569" t="s">
        <v>521</v>
      </c>
      <c r="G569" t="s">
        <v>115</v>
      </c>
      <c r="H569" t="s">
        <v>115</v>
      </c>
    </row>
    <row r="570" spans="1:8" x14ac:dyDescent="0.25">
      <c r="A570">
        <v>1974651</v>
      </c>
      <c r="B570" s="20">
        <v>42020</v>
      </c>
      <c r="C570" s="22">
        <v>0.59217592592592594</v>
      </c>
      <c r="D570" s="21">
        <v>9.9340331839881495E+19</v>
      </c>
      <c r="E570" s="21" t="s">
        <v>1093</v>
      </c>
      <c r="F570" t="s">
        <v>521</v>
      </c>
      <c r="G570" t="s">
        <v>115</v>
      </c>
      <c r="H570" t="s">
        <v>115</v>
      </c>
    </row>
    <row r="571" spans="1:8" x14ac:dyDescent="0.25">
      <c r="A571">
        <v>1974738</v>
      </c>
      <c r="B571" s="20">
        <v>42020</v>
      </c>
      <c r="C571" s="22">
        <v>0.59906249999999994</v>
      </c>
      <c r="D571" s="21">
        <v>9.93421741668764E+16</v>
      </c>
      <c r="E571" s="21" t="s">
        <v>1094</v>
      </c>
      <c r="F571" t="s">
        <v>521</v>
      </c>
      <c r="G571" t="s">
        <v>115</v>
      </c>
      <c r="H571" t="s">
        <v>115</v>
      </c>
    </row>
    <row r="572" spans="1:8" x14ac:dyDescent="0.25">
      <c r="A572">
        <v>1974790</v>
      </c>
      <c r="B572" s="20">
        <v>42020</v>
      </c>
      <c r="C572" s="22">
        <v>0.60304398148148153</v>
      </c>
      <c r="D572" s="21">
        <v>9.93442143438764E+16</v>
      </c>
      <c r="E572" s="21" t="s">
        <v>1095</v>
      </c>
      <c r="F572" t="s">
        <v>521</v>
      </c>
      <c r="G572" t="s">
        <v>115</v>
      </c>
      <c r="H572" t="s">
        <v>115</v>
      </c>
    </row>
    <row r="573" spans="1:8" x14ac:dyDescent="0.25">
      <c r="A573">
        <v>1974835</v>
      </c>
      <c r="B573" s="20">
        <v>42020</v>
      </c>
      <c r="C573" s="22">
        <v>0.60719907407407414</v>
      </c>
      <c r="D573" s="21">
        <v>9.93425610198764E+16</v>
      </c>
      <c r="E573" s="21" t="s">
        <v>1096</v>
      </c>
      <c r="F573" t="s">
        <v>521</v>
      </c>
      <c r="G573" t="s">
        <v>116</v>
      </c>
      <c r="H573" t="s">
        <v>80</v>
      </c>
    </row>
    <row r="574" spans="1:8" x14ac:dyDescent="0.25">
      <c r="A574">
        <v>1974899</v>
      </c>
      <c r="B574" s="20">
        <v>42020</v>
      </c>
      <c r="C574" s="22">
        <v>0.61221064814814818</v>
      </c>
      <c r="D574" s="21">
        <v>9.93426675368764E+16</v>
      </c>
      <c r="E574" s="21" t="s">
        <v>1097</v>
      </c>
      <c r="F574" t="s">
        <v>521</v>
      </c>
      <c r="G574" t="s">
        <v>116</v>
      </c>
      <c r="H574" t="s">
        <v>80</v>
      </c>
    </row>
    <row r="575" spans="1:8" x14ac:dyDescent="0.25">
      <c r="A575">
        <v>1974902</v>
      </c>
      <c r="B575" s="20">
        <v>42020</v>
      </c>
      <c r="C575" s="22">
        <v>0.61225694444444445</v>
      </c>
      <c r="D575" s="21">
        <v>9.9340330078473404E+19</v>
      </c>
      <c r="E575" s="21" t="s">
        <v>1098</v>
      </c>
      <c r="F575" t="s">
        <v>111</v>
      </c>
      <c r="G575" t="s">
        <v>115</v>
      </c>
      <c r="H575" t="s">
        <v>115</v>
      </c>
    </row>
    <row r="576" spans="1:8" x14ac:dyDescent="0.25">
      <c r="A576">
        <v>1974916</v>
      </c>
      <c r="B576" s="20">
        <v>42020</v>
      </c>
      <c r="C576" s="22">
        <v>0.61372685185185183</v>
      </c>
      <c r="D576" s="21">
        <v>9.93458316958764E+16</v>
      </c>
      <c r="E576" s="21" t="s">
        <v>1099</v>
      </c>
      <c r="F576" t="s">
        <v>111</v>
      </c>
      <c r="G576" t="s">
        <v>115</v>
      </c>
      <c r="H576" t="s">
        <v>115</v>
      </c>
    </row>
    <row r="577" spans="1:8" x14ac:dyDescent="0.25">
      <c r="A577">
        <v>1974948</v>
      </c>
      <c r="B577" s="20">
        <v>42020</v>
      </c>
      <c r="C577" s="22">
        <v>0.61606481481481479</v>
      </c>
      <c r="D577" s="21">
        <v>9.9340331229439607E+19</v>
      </c>
      <c r="E577" s="21" t="s">
        <v>1100</v>
      </c>
      <c r="F577" t="s">
        <v>111</v>
      </c>
      <c r="G577" t="s">
        <v>117</v>
      </c>
      <c r="H577" t="s">
        <v>80</v>
      </c>
    </row>
    <row r="578" spans="1:8" x14ac:dyDescent="0.25">
      <c r="A578">
        <v>1974976</v>
      </c>
      <c r="B578" s="20">
        <v>42020</v>
      </c>
      <c r="C578" s="22">
        <v>0.61862268518518515</v>
      </c>
      <c r="D578" s="21">
        <v>9.93451097298764E+16</v>
      </c>
      <c r="E578" s="21" t="s">
        <v>1101</v>
      </c>
      <c r="F578" t="s">
        <v>521</v>
      </c>
      <c r="G578" t="s">
        <v>115</v>
      </c>
      <c r="H578" t="s">
        <v>115</v>
      </c>
    </row>
    <row r="579" spans="1:8" x14ac:dyDescent="0.25">
      <c r="A579">
        <v>1975051</v>
      </c>
      <c r="B579" s="20">
        <v>42020</v>
      </c>
      <c r="C579" s="22">
        <v>0.62405092592592593</v>
      </c>
      <c r="D579" s="21">
        <v>9.9340331225965494E+19</v>
      </c>
      <c r="E579" s="21" t="s">
        <v>1102</v>
      </c>
      <c r="F579" t="s">
        <v>521</v>
      </c>
      <c r="G579" t="s">
        <v>115</v>
      </c>
      <c r="H579" t="s">
        <v>115</v>
      </c>
    </row>
    <row r="580" spans="1:8" x14ac:dyDescent="0.25">
      <c r="A580">
        <v>1975075</v>
      </c>
      <c r="B580" s="20">
        <v>42020</v>
      </c>
      <c r="C580" s="22">
        <v>0.62554398148148149</v>
      </c>
      <c r="D580" s="21">
        <v>9.93458238358764E+16</v>
      </c>
      <c r="E580" s="21" t="s">
        <v>1103</v>
      </c>
      <c r="F580" t="s">
        <v>521</v>
      </c>
      <c r="G580" t="s">
        <v>115</v>
      </c>
      <c r="H580" t="s">
        <v>115</v>
      </c>
    </row>
    <row r="581" spans="1:8" x14ac:dyDescent="0.25">
      <c r="A581">
        <v>1975133</v>
      </c>
      <c r="B581" s="20">
        <v>42020</v>
      </c>
      <c r="C581" s="22">
        <v>0.63072916666666667</v>
      </c>
      <c r="D581" s="21">
        <v>9.93435332108764E+16</v>
      </c>
      <c r="E581" s="21" t="s">
        <v>1104</v>
      </c>
      <c r="F581" t="s">
        <v>521</v>
      </c>
      <c r="G581" t="s">
        <v>116</v>
      </c>
      <c r="H581" t="s">
        <v>79</v>
      </c>
    </row>
    <row r="582" spans="1:8" x14ac:dyDescent="0.25">
      <c r="A582">
        <v>1975187</v>
      </c>
      <c r="B582" s="20">
        <v>42020</v>
      </c>
      <c r="C582" s="22">
        <v>0.63239583333333338</v>
      </c>
      <c r="D582" s="21">
        <v>9.93444666518764E+16</v>
      </c>
      <c r="E582" s="21" t="s">
        <v>1105</v>
      </c>
      <c r="F582" t="s">
        <v>521</v>
      </c>
      <c r="G582" t="s">
        <v>116</v>
      </c>
      <c r="H582" t="s">
        <v>80</v>
      </c>
    </row>
    <row r="583" spans="1:8" x14ac:dyDescent="0.25">
      <c r="A583">
        <v>1975288</v>
      </c>
      <c r="B583" s="20">
        <v>42020</v>
      </c>
      <c r="C583" s="22">
        <v>0.63631944444444444</v>
      </c>
      <c r="D583" s="21">
        <v>9.93423859468764E+16</v>
      </c>
      <c r="E583" s="21" t="s">
        <v>1106</v>
      </c>
      <c r="F583" t="s">
        <v>521</v>
      </c>
      <c r="G583" t="s">
        <v>115</v>
      </c>
      <c r="H583" t="s">
        <v>115</v>
      </c>
    </row>
    <row r="584" spans="1:8" x14ac:dyDescent="0.25">
      <c r="A584">
        <v>1975329</v>
      </c>
      <c r="B584" s="20">
        <v>42020</v>
      </c>
      <c r="C584" s="22">
        <v>0.63773148148148151</v>
      </c>
      <c r="D584" s="21">
        <v>33137808075</v>
      </c>
      <c r="E584" s="21" t="s">
        <v>1107</v>
      </c>
      <c r="F584" t="s">
        <v>521</v>
      </c>
      <c r="G584" t="s">
        <v>117</v>
      </c>
      <c r="H584" t="s">
        <v>80</v>
      </c>
    </row>
    <row r="585" spans="1:8" x14ac:dyDescent="0.25">
      <c r="A585">
        <v>1975406</v>
      </c>
      <c r="B585" s="20">
        <v>42020</v>
      </c>
      <c r="C585" s="22">
        <v>0.64075231481481476</v>
      </c>
      <c r="D585" s="21">
        <v>9.93423417008764E+16</v>
      </c>
      <c r="E585" s="21" t="s">
        <v>1108</v>
      </c>
      <c r="F585" t="s">
        <v>521</v>
      </c>
      <c r="G585" t="s">
        <v>115</v>
      </c>
      <c r="H585" t="s">
        <v>115</v>
      </c>
    </row>
    <row r="586" spans="1:8" x14ac:dyDescent="0.25">
      <c r="A586">
        <v>1975454</v>
      </c>
      <c r="B586" s="20">
        <v>42020</v>
      </c>
      <c r="C586" s="22">
        <v>0.6423726851851852</v>
      </c>
      <c r="D586" s="21">
        <v>9.9340330467580805E+19</v>
      </c>
      <c r="E586" s="21" t="s">
        <v>1109</v>
      </c>
      <c r="F586" t="s">
        <v>521</v>
      </c>
      <c r="G586" t="s">
        <v>116</v>
      </c>
      <c r="H586" t="s">
        <v>79</v>
      </c>
    </row>
    <row r="587" spans="1:8" x14ac:dyDescent="0.25">
      <c r="A587">
        <v>1975487</v>
      </c>
      <c r="B587" s="20">
        <v>42020</v>
      </c>
      <c r="C587" s="22">
        <v>0.64366898148148144</v>
      </c>
      <c r="D587" s="21">
        <v>9.9340331272641593E+19</v>
      </c>
      <c r="E587" s="21" t="s">
        <v>1110</v>
      </c>
      <c r="F587" t="s">
        <v>521</v>
      </c>
      <c r="G587" t="s">
        <v>115</v>
      </c>
      <c r="H587" t="s">
        <v>115</v>
      </c>
    </row>
    <row r="588" spans="1:8" x14ac:dyDescent="0.25">
      <c r="A588">
        <v>1975891</v>
      </c>
      <c r="B588" s="20">
        <v>42020</v>
      </c>
      <c r="C588" s="22">
        <v>0.65885416666666663</v>
      </c>
      <c r="D588" s="21">
        <v>9.9340330429191406E+19</v>
      </c>
      <c r="E588" s="21" t="s">
        <v>1111</v>
      </c>
      <c r="F588" t="s">
        <v>521</v>
      </c>
      <c r="G588" t="s">
        <v>115</v>
      </c>
      <c r="H588" t="s">
        <v>115</v>
      </c>
    </row>
    <row r="589" spans="1:8" x14ac:dyDescent="0.25">
      <c r="A589">
        <v>1975940</v>
      </c>
      <c r="B589" s="20">
        <v>42020</v>
      </c>
      <c r="C589" s="22">
        <v>0.66099537037037037</v>
      </c>
      <c r="D589" s="21">
        <v>9.9340330141212803E+19</v>
      </c>
      <c r="E589" s="21" t="s">
        <v>1112</v>
      </c>
      <c r="F589" t="s">
        <v>521</v>
      </c>
      <c r="G589" t="s">
        <v>117</v>
      </c>
      <c r="H589" t="s">
        <v>80</v>
      </c>
    </row>
    <row r="590" spans="1:8" x14ac:dyDescent="0.25">
      <c r="A590">
        <v>1976147</v>
      </c>
      <c r="B590" s="20">
        <v>42020</v>
      </c>
      <c r="C590" s="22">
        <v>0.66857638888888893</v>
      </c>
      <c r="D590" s="21">
        <v>9.93458510108764E+16</v>
      </c>
      <c r="E590" s="21" t="s">
        <v>1113</v>
      </c>
      <c r="F590" t="s">
        <v>521</v>
      </c>
      <c r="G590" t="s">
        <v>115</v>
      </c>
      <c r="H590" t="s">
        <v>115</v>
      </c>
    </row>
    <row r="591" spans="1:8" x14ac:dyDescent="0.25">
      <c r="A591">
        <v>1976190</v>
      </c>
      <c r="B591" s="20">
        <v>42020</v>
      </c>
      <c r="C591" s="22">
        <v>0.67009259259259257</v>
      </c>
      <c r="D591" s="21">
        <v>9.9340331163823899E+19</v>
      </c>
      <c r="E591" s="21" t="s">
        <v>1114</v>
      </c>
      <c r="F591" t="s">
        <v>521</v>
      </c>
      <c r="G591" t="s">
        <v>115</v>
      </c>
      <c r="H591" t="s">
        <v>115</v>
      </c>
    </row>
    <row r="592" spans="1:8" x14ac:dyDescent="0.25">
      <c r="A592">
        <v>1976267</v>
      </c>
      <c r="B592" s="20">
        <v>42020</v>
      </c>
      <c r="C592" s="22">
        <v>0.67302083333333329</v>
      </c>
      <c r="D592" s="21">
        <v>9.93451299008764E+16</v>
      </c>
      <c r="E592" s="21" t="s">
        <v>1115</v>
      </c>
      <c r="F592" t="s">
        <v>521</v>
      </c>
      <c r="G592" t="s">
        <v>116</v>
      </c>
      <c r="H592" t="s">
        <v>80</v>
      </c>
    </row>
    <row r="593" spans="1:8" x14ac:dyDescent="0.25">
      <c r="A593">
        <v>1976314</v>
      </c>
      <c r="B593" s="20">
        <v>42020</v>
      </c>
      <c r="C593" s="22">
        <v>0.67543981481481474</v>
      </c>
      <c r="D593" s="21">
        <v>9.93421330928764E+16</v>
      </c>
      <c r="E593" s="21" t="s">
        <v>1116</v>
      </c>
      <c r="F593" t="s">
        <v>521</v>
      </c>
      <c r="G593" t="s">
        <v>115</v>
      </c>
      <c r="H593" t="s">
        <v>115</v>
      </c>
    </row>
    <row r="594" spans="1:8" x14ac:dyDescent="0.25">
      <c r="A594">
        <v>1980028</v>
      </c>
      <c r="B594" s="20">
        <v>42023</v>
      </c>
      <c r="C594" s="22">
        <v>0.4299884259259259</v>
      </c>
      <c r="D594" s="21">
        <v>9.93425411268764E+16</v>
      </c>
      <c r="E594" s="21" t="s">
        <v>1117</v>
      </c>
      <c r="F594" t="s">
        <v>111</v>
      </c>
      <c r="G594" t="s">
        <v>117</v>
      </c>
      <c r="H594" t="s">
        <v>80</v>
      </c>
    </row>
    <row r="595" spans="1:8" x14ac:dyDescent="0.25">
      <c r="A595">
        <v>1980139</v>
      </c>
      <c r="B595" s="20">
        <v>42023</v>
      </c>
      <c r="C595" s="22">
        <v>0.43739583333333337</v>
      </c>
      <c r="D595" s="21">
        <v>9.9340332072211104E+19</v>
      </c>
      <c r="E595" s="21" t="s">
        <v>1118</v>
      </c>
      <c r="F595" t="s">
        <v>111</v>
      </c>
      <c r="G595" t="s">
        <v>115</v>
      </c>
      <c r="H595" t="s">
        <v>115</v>
      </c>
    </row>
    <row r="596" spans="1:8" x14ac:dyDescent="0.25">
      <c r="A596">
        <v>1953788</v>
      </c>
      <c r="B596" s="20">
        <v>42017</v>
      </c>
      <c r="C596" s="22">
        <v>0.46209490740740744</v>
      </c>
      <c r="D596" s="21">
        <v>9.93423916128764E+16</v>
      </c>
      <c r="E596" s="21" t="s">
        <v>1119</v>
      </c>
      <c r="F596" t="s">
        <v>112</v>
      </c>
      <c r="G596" t="s">
        <v>116</v>
      </c>
      <c r="H596" t="s">
        <v>80</v>
      </c>
    </row>
    <row r="597" spans="1:8" x14ac:dyDescent="0.25">
      <c r="A597">
        <v>1953828</v>
      </c>
      <c r="B597" s="20">
        <v>42017</v>
      </c>
      <c r="C597" s="22">
        <v>0.46500000000000002</v>
      </c>
      <c r="D597" s="21">
        <v>9.9340330156000002E+19</v>
      </c>
      <c r="E597" s="21" t="s">
        <v>1120</v>
      </c>
      <c r="F597" t="s">
        <v>112</v>
      </c>
      <c r="G597" t="s">
        <v>115</v>
      </c>
      <c r="H597" t="s">
        <v>115</v>
      </c>
    </row>
    <row r="598" spans="1:8" x14ac:dyDescent="0.25">
      <c r="A598">
        <v>1953862</v>
      </c>
      <c r="B598" s="20">
        <v>42017</v>
      </c>
      <c r="C598" s="22">
        <v>0.46706018518518522</v>
      </c>
      <c r="D598" s="21">
        <v>9.93458329948764E+16</v>
      </c>
      <c r="E598" s="21" t="s">
        <v>1121</v>
      </c>
      <c r="F598" t="s">
        <v>112</v>
      </c>
      <c r="G598" t="s">
        <v>115</v>
      </c>
      <c r="H598" t="s">
        <v>115</v>
      </c>
    </row>
    <row r="599" spans="1:8" x14ac:dyDescent="0.25">
      <c r="A599">
        <v>1953953</v>
      </c>
      <c r="B599" s="20">
        <v>42017</v>
      </c>
      <c r="C599" s="22">
        <v>0.4715509259259259</v>
      </c>
      <c r="D599" s="21">
        <v>9.93444630918764E+16</v>
      </c>
      <c r="E599" s="21" t="s">
        <v>1122</v>
      </c>
      <c r="F599" t="s">
        <v>112</v>
      </c>
      <c r="G599" t="s">
        <v>115</v>
      </c>
      <c r="H599" t="s">
        <v>115</v>
      </c>
    </row>
    <row r="600" spans="1:8" x14ac:dyDescent="0.25">
      <c r="A600">
        <v>1954133</v>
      </c>
      <c r="B600" s="20">
        <v>42017</v>
      </c>
      <c r="C600" s="22">
        <v>0.48206018518518517</v>
      </c>
      <c r="D600" s="21">
        <v>9.93451324178764E+16</v>
      </c>
      <c r="E600" s="21" t="s">
        <v>1123</v>
      </c>
      <c r="F600" t="s">
        <v>100</v>
      </c>
      <c r="G600" t="s">
        <v>115</v>
      </c>
      <c r="H600" t="s">
        <v>115</v>
      </c>
    </row>
    <row r="601" spans="1:8" x14ac:dyDescent="0.25">
      <c r="A601">
        <v>1954210</v>
      </c>
      <c r="B601" s="20">
        <v>42017</v>
      </c>
      <c r="C601" s="22">
        <v>0.48572916666666671</v>
      </c>
      <c r="D601" s="21">
        <v>9.9340330065178903E+19</v>
      </c>
      <c r="E601" s="21" t="s">
        <v>1124</v>
      </c>
      <c r="F601" t="s">
        <v>100</v>
      </c>
      <c r="G601" t="s">
        <v>115</v>
      </c>
      <c r="H601" t="s">
        <v>115</v>
      </c>
    </row>
    <row r="602" spans="1:8" x14ac:dyDescent="0.25">
      <c r="A602">
        <v>1956012</v>
      </c>
      <c r="B602" s="20">
        <v>42017</v>
      </c>
      <c r="C602" s="22">
        <v>0.62615740740740744</v>
      </c>
      <c r="D602" s="21">
        <v>9.9340331275930305E+19</v>
      </c>
      <c r="E602" s="21" t="s">
        <v>1125</v>
      </c>
      <c r="F602" t="s">
        <v>100</v>
      </c>
      <c r="G602" t="s">
        <v>115</v>
      </c>
      <c r="H602" t="s">
        <v>115</v>
      </c>
    </row>
    <row r="603" spans="1:8" x14ac:dyDescent="0.25">
      <c r="A603">
        <v>1956442</v>
      </c>
      <c r="B603" s="20">
        <v>42017</v>
      </c>
      <c r="C603" s="22">
        <v>0.65716435185185185</v>
      </c>
      <c r="D603" s="21">
        <v>9.93421605458764E+16</v>
      </c>
      <c r="E603" s="21" t="s">
        <v>1126</v>
      </c>
      <c r="F603" t="s">
        <v>100</v>
      </c>
      <c r="G603" t="s">
        <v>115</v>
      </c>
      <c r="H603" t="s">
        <v>115</v>
      </c>
    </row>
    <row r="604" spans="1:8" x14ac:dyDescent="0.25">
      <c r="A604">
        <v>1956497</v>
      </c>
      <c r="B604" s="20">
        <v>42017</v>
      </c>
      <c r="C604" s="22">
        <v>0.66054398148148141</v>
      </c>
      <c r="D604" s="21">
        <v>9.93426496858764E+16</v>
      </c>
      <c r="E604" s="21" t="s">
        <v>1127</v>
      </c>
      <c r="F604" t="s">
        <v>100</v>
      </c>
      <c r="G604" t="s">
        <v>115</v>
      </c>
      <c r="H604" t="s">
        <v>115</v>
      </c>
    </row>
    <row r="605" spans="1:8" x14ac:dyDescent="0.25">
      <c r="A605">
        <v>1956678</v>
      </c>
      <c r="B605" s="20">
        <v>42017</v>
      </c>
      <c r="C605" s="22">
        <v>0.6740856481481482</v>
      </c>
      <c r="D605" s="21">
        <v>9.93441171558764E+16</v>
      </c>
      <c r="E605" s="21" t="s">
        <v>1128</v>
      </c>
      <c r="F605" t="s">
        <v>100</v>
      </c>
      <c r="G605" t="s">
        <v>116</v>
      </c>
      <c r="H605" t="s">
        <v>79</v>
      </c>
    </row>
    <row r="606" spans="1:8" x14ac:dyDescent="0.25">
      <c r="A606">
        <v>1956811</v>
      </c>
      <c r="B606" s="20">
        <v>42017</v>
      </c>
      <c r="C606" s="22">
        <v>0.68298611111111107</v>
      </c>
      <c r="D606" s="21">
        <v>9.93403300211287E+19</v>
      </c>
      <c r="E606" s="21" t="s">
        <v>1129</v>
      </c>
      <c r="F606" t="s">
        <v>112</v>
      </c>
      <c r="G606" t="s">
        <v>115</v>
      </c>
      <c r="H606" t="s">
        <v>115</v>
      </c>
    </row>
    <row r="607" spans="1:8" x14ac:dyDescent="0.25">
      <c r="A607">
        <v>1956836</v>
      </c>
      <c r="B607" s="20">
        <v>42017</v>
      </c>
      <c r="C607" s="22">
        <v>0.68527777777777776</v>
      </c>
      <c r="D607" s="21">
        <v>1.36982111612876E+17</v>
      </c>
      <c r="E607" s="21" t="s">
        <v>1130</v>
      </c>
      <c r="F607" t="s">
        <v>100</v>
      </c>
      <c r="G607" t="s">
        <v>115</v>
      </c>
      <c r="H607" t="s">
        <v>115</v>
      </c>
    </row>
    <row r="608" spans="1:8" x14ac:dyDescent="0.25">
      <c r="A608">
        <v>1956900</v>
      </c>
      <c r="B608" s="20">
        <v>42017</v>
      </c>
      <c r="C608" s="22">
        <v>0.69043981481481476</v>
      </c>
      <c r="D608" s="21">
        <v>9.93428609338764E+16</v>
      </c>
      <c r="E608" s="21" t="s">
        <v>1131</v>
      </c>
      <c r="F608" t="s">
        <v>112</v>
      </c>
      <c r="G608" t="s">
        <v>115</v>
      </c>
      <c r="H608" t="s">
        <v>115</v>
      </c>
    </row>
    <row r="609" spans="1:8" x14ac:dyDescent="0.25">
      <c r="A609">
        <v>1956916</v>
      </c>
      <c r="B609" s="20">
        <v>42017</v>
      </c>
      <c r="C609" s="22">
        <v>0.69156249999999997</v>
      </c>
      <c r="D609" s="21">
        <v>9.93428554128764E+16</v>
      </c>
      <c r="E609" s="21" t="s">
        <v>1132</v>
      </c>
      <c r="F609" t="s">
        <v>100</v>
      </c>
      <c r="G609" t="s">
        <v>115</v>
      </c>
      <c r="H609" t="s">
        <v>115</v>
      </c>
    </row>
    <row r="610" spans="1:8" x14ac:dyDescent="0.25">
      <c r="A610">
        <v>1956990</v>
      </c>
      <c r="B610" s="20">
        <v>42017</v>
      </c>
      <c r="C610" s="22">
        <v>0.6968981481481481</v>
      </c>
      <c r="D610" s="21">
        <v>9.93421644138764E+16</v>
      </c>
      <c r="E610" s="21" t="s">
        <v>1133</v>
      </c>
      <c r="F610" t="s">
        <v>100</v>
      </c>
      <c r="G610" t="s">
        <v>115</v>
      </c>
      <c r="H610" t="s">
        <v>115</v>
      </c>
    </row>
    <row r="611" spans="1:8" x14ac:dyDescent="0.25">
      <c r="A611">
        <v>1956999</v>
      </c>
      <c r="B611" s="20">
        <v>42017</v>
      </c>
      <c r="C611" s="22">
        <v>0.69743055555555555</v>
      </c>
      <c r="D611" s="21">
        <v>9.9340331881791504E+19</v>
      </c>
      <c r="E611" s="21" t="s">
        <v>1134</v>
      </c>
      <c r="F611" t="s">
        <v>112</v>
      </c>
      <c r="G611" t="s">
        <v>115</v>
      </c>
      <c r="H611" t="s">
        <v>115</v>
      </c>
    </row>
    <row r="612" spans="1:8" x14ac:dyDescent="0.25">
      <c r="A612">
        <v>1957111</v>
      </c>
      <c r="B612" s="20">
        <v>42017</v>
      </c>
      <c r="C612" s="22">
        <v>0.70528935185185182</v>
      </c>
      <c r="D612" s="21">
        <v>9.93458739488764E+16</v>
      </c>
      <c r="E612" s="21" t="s">
        <v>1135</v>
      </c>
      <c r="F612" t="s">
        <v>100</v>
      </c>
      <c r="G612" t="s">
        <v>115</v>
      </c>
      <c r="H612" t="s">
        <v>115</v>
      </c>
    </row>
    <row r="613" spans="1:8" x14ac:dyDescent="0.25">
      <c r="A613">
        <v>1957241</v>
      </c>
      <c r="B613" s="20">
        <v>42017</v>
      </c>
      <c r="C613" s="22">
        <v>0.71788194444444453</v>
      </c>
      <c r="D613" s="21">
        <v>9.9340330156000002E+19</v>
      </c>
      <c r="E613" s="21" t="s">
        <v>1136</v>
      </c>
      <c r="F613" t="s">
        <v>111</v>
      </c>
      <c r="G613" t="s">
        <v>115</v>
      </c>
      <c r="H613" t="s">
        <v>115</v>
      </c>
    </row>
    <row r="614" spans="1:8" x14ac:dyDescent="0.25">
      <c r="A614">
        <v>1957258</v>
      </c>
      <c r="B614" s="20">
        <v>42017</v>
      </c>
      <c r="C614" s="22">
        <v>0.71991898148148159</v>
      </c>
      <c r="D614" s="21">
        <v>9.9340330156000002E+19</v>
      </c>
      <c r="E614" s="21" t="s">
        <v>1137</v>
      </c>
      <c r="F614" t="s">
        <v>111</v>
      </c>
      <c r="G614" t="s">
        <v>115</v>
      </c>
      <c r="H614" t="s">
        <v>115</v>
      </c>
    </row>
    <row r="615" spans="1:8" x14ac:dyDescent="0.25">
      <c r="A615">
        <v>1957277</v>
      </c>
      <c r="B615" s="20">
        <v>42017</v>
      </c>
      <c r="C615" s="22">
        <v>0.72225694444444455</v>
      </c>
      <c r="D615" s="21">
        <v>9.9340330156000002E+19</v>
      </c>
      <c r="E615" s="21" t="s">
        <v>1138</v>
      </c>
      <c r="F615" t="s">
        <v>111</v>
      </c>
      <c r="G615" t="s">
        <v>115</v>
      </c>
      <c r="H615" t="s">
        <v>115</v>
      </c>
    </row>
    <row r="616" spans="1:8" x14ac:dyDescent="0.25">
      <c r="A616">
        <v>1957305</v>
      </c>
      <c r="B616" s="20">
        <v>42017</v>
      </c>
      <c r="C616" s="22">
        <v>0.72568287037037038</v>
      </c>
      <c r="D616" s="21">
        <v>9.93458680318764E+16</v>
      </c>
      <c r="E616" s="21" t="s">
        <v>1139</v>
      </c>
      <c r="F616" t="s">
        <v>111</v>
      </c>
      <c r="G616" t="s">
        <v>115</v>
      </c>
      <c r="H616" t="s">
        <v>115</v>
      </c>
    </row>
    <row r="617" spans="1:8" x14ac:dyDescent="0.25">
      <c r="A617">
        <v>1958434</v>
      </c>
      <c r="B617" s="20">
        <v>42018</v>
      </c>
      <c r="C617" s="22">
        <v>0.36880787037037038</v>
      </c>
      <c r="D617" s="21">
        <v>9.9340331375653798E+19</v>
      </c>
      <c r="E617" s="21" t="s">
        <v>1140</v>
      </c>
      <c r="F617" t="s">
        <v>111</v>
      </c>
      <c r="G617" t="s">
        <v>116</v>
      </c>
      <c r="H617" t="s">
        <v>80</v>
      </c>
    </row>
    <row r="618" spans="1:8" x14ac:dyDescent="0.25">
      <c r="A618">
        <v>1958489</v>
      </c>
      <c r="B618" s="20">
        <v>42018</v>
      </c>
      <c r="C618" s="22">
        <v>0.37312499999999998</v>
      </c>
      <c r="D618" s="21">
        <v>9.93422182158764E+16</v>
      </c>
      <c r="E618" s="21" t="s">
        <v>1141</v>
      </c>
      <c r="F618" t="s">
        <v>111</v>
      </c>
      <c r="G618" t="s">
        <v>117</v>
      </c>
      <c r="H618" t="s">
        <v>80</v>
      </c>
    </row>
    <row r="619" spans="1:8" x14ac:dyDescent="0.25">
      <c r="A619">
        <v>1958534</v>
      </c>
      <c r="B619" s="20">
        <v>42018</v>
      </c>
      <c r="C619" s="22">
        <v>0.37701388888888893</v>
      </c>
      <c r="D619" s="21">
        <v>9.93428609338764E+16</v>
      </c>
      <c r="E619" s="21" t="s">
        <v>1142</v>
      </c>
      <c r="F619" t="s">
        <v>111</v>
      </c>
      <c r="G619" t="s">
        <v>115</v>
      </c>
      <c r="H619" t="s">
        <v>115</v>
      </c>
    </row>
    <row r="620" spans="1:8" x14ac:dyDescent="0.25">
      <c r="A620">
        <v>1958558</v>
      </c>
      <c r="B620" s="20">
        <v>42018</v>
      </c>
      <c r="C620" s="22">
        <v>0.37854166666666672</v>
      </c>
      <c r="D620" s="21">
        <v>9.93421741668764E+16</v>
      </c>
      <c r="E620" s="21" t="s">
        <v>1143</v>
      </c>
      <c r="F620" t="s">
        <v>111</v>
      </c>
      <c r="G620" t="s">
        <v>115</v>
      </c>
      <c r="H620" t="s">
        <v>115</v>
      </c>
    </row>
    <row r="621" spans="1:8" x14ac:dyDescent="0.25">
      <c r="A621">
        <v>1962055</v>
      </c>
      <c r="B621" s="20">
        <v>42018</v>
      </c>
      <c r="C621" s="22">
        <v>0.49975694444444446</v>
      </c>
      <c r="D621" s="21">
        <v>9.93425712038764E+16</v>
      </c>
      <c r="E621" s="21" t="s">
        <v>1144</v>
      </c>
      <c r="F621" t="s">
        <v>111</v>
      </c>
      <c r="G621" t="s">
        <v>116</v>
      </c>
      <c r="H621" t="s">
        <v>80</v>
      </c>
    </row>
    <row r="622" spans="1:8" x14ac:dyDescent="0.25">
      <c r="A622">
        <v>1962146</v>
      </c>
      <c r="B622" s="20">
        <v>42018</v>
      </c>
      <c r="C622" s="22">
        <v>0.50516203703703699</v>
      </c>
      <c r="D622" s="21">
        <v>9.93403304676178E+19</v>
      </c>
      <c r="E622" s="21" t="s">
        <v>1145</v>
      </c>
      <c r="F622" t="s">
        <v>111</v>
      </c>
      <c r="G622" t="s">
        <v>117</v>
      </c>
      <c r="H622" t="s">
        <v>79</v>
      </c>
    </row>
    <row r="623" spans="1:8" x14ac:dyDescent="0.25">
      <c r="A623">
        <v>1962174</v>
      </c>
      <c r="B623" s="20">
        <v>42018</v>
      </c>
      <c r="C623" s="22">
        <v>0.50677083333333328</v>
      </c>
      <c r="D623" s="21">
        <v>9.93426672488764E+16</v>
      </c>
      <c r="E623" s="21" t="s">
        <v>1146</v>
      </c>
      <c r="F623" t="s">
        <v>111</v>
      </c>
      <c r="G623" t="s">
        <v>115</v>
      </c>
      <c r="H623" t="s">
        <v>115</v>
      </c>
    </row>
    <row r="624" spans="1:8" x14ac:dyDescent="0.25">
      <c r="A624">
        <v>1962286</v>
      </c>
      <c r="B624" s="20">
        <v>42018</v>
      </c>
      <c r="C624" s="22">
        <v>0.51474537037037038</v>
      </c>
      <c r="D624" s="21">
        <v>9.9340332174143308E+19</v>
      </c>
      <c r="E624" s="21" t="s">
        <v>1147</v>
      </c>
      <c r="F624" t="s">
        <v>111</v>
      </c>
      <c r="G624" t="s">
        <v>115</v>
      </c>
      <c r="H624" t="s">
        <v>115</v>
      </c>
    </row>
    <row r="625" spans="1:8" x14ac:dyDescent="0.25">
      <c r="A625">
        <v>1962447</v>
      </c>
      <c r="B625" s="20">
        <v>42018</v>
      </c>
      <c r="C625" s="22">
        <v>0.52828703703703705</v>
      </c>
      <c r="D625" s="21">
        <v>9.93425340818764E+16</v>
      </c>
      <c r="E625" s="21" t="s">
        <v>1148</v>
      </c>
      <c r="F625" t="s">
        <v>111</v>
      </c>
      <c r="G625" t="s">
        <v>116</v>
      </c>
      <c r="H625" t="s">
        <v>80</v>
      </c>
    </row>
    <row r="626" spans="1:8" x14ac:dyDescent="0.25">
      <c r="A626">
        <v>1962511</v>
      </c>
      <c r="B626" s="20">
        <v>42018</v>
      </c>
      <c r="C626" s="22">
        <v>0.53384259259259259</v>
      </c>
      <c r="D626" s="21">
        <v>9.93425694958764E+16</v>
      </c>
      <c r="E626" s="21" t="s">
        <v>1149</v>
      </c>
      <c r="F626" t="s">
        <v>111</v>
      </c>
      <c r="G626" t="s">
        <v>116</v>
      </c>
      <c r="H626" t="s">
        <v>79</v>
      </c>
    </row>
    <row r="627" spans="1:8" x14ac:dyDescent="0.25">
      <c r="A627">
        <v>1962538</v>
      </c>
      <c r="B627" s="20">
        <v>42018</v>
      </c>
      <c r="C627" s="22">
        <v>0.53636574074074073</v>
      </c>
      <c r="D627" s="21">
        <v>9.93442148868764E+16</v>
      </c>
      <c r="E627" s="21" t="s">
        <v>1150</v>
      </c>
      <c r="F627" t="s">
        <v>111</v>
      </c>
      <c r="G627" t="s">
        <v>115</v>
      </c>
      <c r="H627" t="s">
        <v>115</v>
      </c>
    </row>
    <row r="628" spans="1:8" x14ac:dyDescent="0.25">
      <c r="A628">
        <v>1962689</v>
      </c>
      <c r="B628" s="20">
        <v>42018</v>
      </c>
      <c r="C628" s="22">
        <v>0.55056712962962961</v>
      </c>
      <c r="D628" s="21">
        <v>9.9340331043864904E+19</v>
      </c>
      <c r="E628" s="21" t="s">
        <v>1151</v>
      </c>
      <c r="F628" t="s">
        <v>111</v>
      </c>
      <c r="G628" t="s">
        <v>117</v>
      </c>
      <c r="H628" t="s">
        <v>80</v>
      </c>
    </row>
    <row r="629" spans="1:8" x14ac:dyDescent="0.25">
      <c r="A629">
        <v>1962724</v>
      </c>
      <c r="B629" s="20">
        <v>42018</v>
      </c>
      <c r="C629" s="22">
        <v>0.55462962962962969</v>
      </c>
      <c r="D629" s="21">
        <v>9.9340331161523192E+19</v>
      </c>
      <c r="E629" s="21" t="s">
        <v>1152</v>
      </c>
      <c r="F629" t="s">
        <v>111</v>
      </c>
      <c r="G629" t="s">
        <v>116</v>
      </c>
      <c r="H629" t="s">
        <v>80</v>
      </c>
    </row>
    <row r="630" spans="1:8" x14ac:dyDescent="0.25">
      <c r="A630">
        <v>1962827</v>
      </c>
      <c r="B630" s="20">
        <v>42018</v>
      </c>
      <c r="C630" s="22">
        <v>0.56335648148148143</v>
      </c>
      <c r="D630" s="21">
        <v>9.93434106478764E+16</v>
      </c>
      <c r="E630" s="21" t="s">
        <v>1153</v>
      </c>
      <c r="F630" t="s">
        <v>111</v>
      </c>
      <c r="G630" t="s">
        <v>117</v>
      </c>
      <c r="H630" t="s">
        <v>80</v>
      </c>
    </row>
    <row r="631" spans="1:8" x14ac:dyDescent="0.25">
      <c r="A631">
        <v>1962859</v>
      </c>
      <c r="B631" s="20">
        <v>42018</v>
      </c>
      <c r="C631" s="22">
        <v>0.56733796296296302</v>
      </c>
      <c r="D631" s="21">
        <v>9.93441225318764E+16</v>
      </c>
      <c r="E631" s="21" t="s">
        <v>1154</v>
      </c>
      <c r="F631" t="s">
        <v>111</v>
      </c>
      <c r="G631" t="s">
        <v>115</v>
      </c>
      <c r="H631" t="s">
        <v>115</v>
      </c>
    </row>
    <row r="632" spans="1:8" x14ac:dyDescent="0.25">
      <c r="A632">
        <v>1962884</v>
      </c>
      <c r="B632" s="20">
        <v>42018</v>
      </c>
      <c r="C632" s="22">
        <v>0.57035879629629627</v>
      </c>
      <c r="D632" s="21">
        <v>9.9340331228342501E+19</v>
      </c>
      <c r="E632" s="21" t="s">
        <v>1155</v>
      </c>
      <c r="F632" t="s">
        <v>111</v>
      </c>
      <c r="G632" t="s">
        <v>115</v>
      </c>
      <c r="H632" t="s">
        <v>115</v>
      </c>
    </row>
    <row r="633" spans="1:8" x14ac:dyDescent="0.25">
      <c r="A633">
        <v>1962970</v>
      </c>
      <c r="B633" s="20">
        <v>42018</v>
      </c>
      <c r="C633" s="22">
        <v>0.57835648148148155</v>
      </c>
      <c r="D633" s="21">
        <v>9.9340332165227807E+19</v>
      </c>
      <c r="E633" s="21" t="s">
        <v>1156</v>
      </c>
      <c r="F633" t="s">
        <v>111</v>
      </c>
      <c r="G633" t="s">
        <v>115</v>
      </c>
      <c r="H633" t="s">
        <v>115</v>
      </c>
    </row>
    <row r="634" spans="1:8" x14ac:dyDescent="0.25">
      <c r="A634">
        <v>1962991</v>
      </c>
      <c r="B634" s="20">
        <v>42018</v>
      </c>
      <c r="C634" s="22">
        <v>0.58030092592592586</v>
      </c>
      <c r="D634" s="21">
        <v>9.9340331135639306E+19</v>
      </c>
      <c r="E634" s="21" t="s">
        <v>1157</v>
      </c>
      <c r="F634" t="s">
        <v>111</v>
      </c>
      <c r="G634" t="s">
        <v>115</v>
      </c>
      <c r="H634" t="s">
        <v>115</v>
      </c>
    </row>
    <row r="635" spans="1:8" x14ac:dyDescent="0.25">
      <c r="A635">
        <v>1963026</v>
      </c>
      <c r="B635" s="20">
        <v>42018</v>
      </c>
      <c r="C635" s="22">
        <v>0.58328703703703699</v>
      </c>
      <c r="D635" s="21">
        <v>9.9340331472009298E+19</v>
      </c>
      <c r="E635" s="21" t="s">
        <v>1158</v>
      </c>
      <c r="F635" t="s">
        <v>111</v>
      </c>
      <c r="G635" t="s">
        <v>115</v>
      </c>
      <c r="H635" t="s">
        <v>115</v>
      </c>
    </row>
    <row r="636" spans="1:8" x14ac:dyDescent="0.25">
      <c r="A636">
        <v>1924108</v>
      </c>
      <c r="B636">
        <v>42006</v>
      </c>
      <c r="C636">
        <v>0.52151620370370366</v>
      </c>
      <c r="D636" t="s">
        <v>619</v>
      </c>
      <c r="E636" t="s">
        <v>620</v>
      </c>
      <c r="F636" t="s">
        <v>112</v>
      </c>
      <c r="G636" t="s">
        <v>115</v>
      </c>
      <c r="H636" t="s">
        <v>115</v>
      </c>
    </row>
    <row r="637" spans="1:8" x14ac:dyDescent="0.25">
      <c r="A637">
        <v>1924124</v>
      </c>
      <c r="B637">
        <v>42006</v>
      </c>
      <c r="C637">
        <v>0.52332175925925928</v>
      </c>
      <c r="D637" t="s">
        <v>621</v>
      </c>
      <c r="E637" t="s">
        <v>622</v>
      </c>
      <c r="F637" t="s">
        <v>112</v>
      </c>
      <c r="G637" t="s">
        <v>115</v>
      </c>
      <c r="H637" t="s">
        <v>115</v>
      </c>
    </row>
    <row r="638" spans="1:8" x14ac:dyDescent="0.25">
      <c r="A638">
        <v>1924165</v>
      </c>
      <c r="B638">
        <v>42006</v>
      </c>
      <c r="C638">
        <v>0.53033564814814815</v>
      </c>
      <c r="D638" t="s">
        <v>623</v>
      </c>
      <c r="E638" t="s">
        <v>624</v>
      </c>
      <c r="F638" t="s">
        <v>112</v>
      </c>
      <c r="G638" t="s">
        <v>115</v>
      </c>
      <c r="H638" t="s">
        <v>115</v>
      </c>
    </row>
    <row r="639" spans="1:8" x14ac:dyDescent="0.25">
      <c r="A639">
        <v>1924187</v>
      </c>
      <c r="B639">
        <v>42006</v>
      </c>
      <c r="C639">
        <v>0.53468749999999998</v>
      </c>
      <c r="D639" t="s">
        <v>238</v>
      </c>
      <c r="E639" t="s">
        <v>625</v>
      </c>
      <c r="F639" t="s">
        <v>112</v>
      </c>
      <c r="G639" t="s">
        <v>115</v>
      </c>
      <c r="H639" t="s">
        <v>115</v>
      </c>
    </row>
    <row r="640" spans="1:8" x14ac:dyDescent="0.25">
      <c r="A640">
        <v>1924197</v>
      </c>
      <c r="B640">
        <v>42006</v>
      </c>
      <c r="C640">
        <v>0.53629629629629627</v>
      </c>
      <c r="D640" t="s">
        <v>626</v>
      </c>
      <c r="E640" t="s">
        <v>627</v>
      </c>
      <c r="F640" t="s">
        <v>112</v>
      </c>
      <c r="G640" t="s">
        <v>116</v>
      </c>
      <c r="H640" t="s">
        <v>79</v>
      </c>
    </row>
    <row r="641" spans="1:8" x14ac:dyDescent="0.25">
      <c r="A641">
        <v>1924249</v>
      </c>
      <c r="B641">
        <v>42006</v>
      </c>
      <c r="C641">
        <v>0.5464930555555555</v>
      </c>
      <c r="D641" t="s">
        <v>628</v>
      </c>
      <c r="E641" t="s">
        <v>629</v>
      </c>
      <c r="F641" t="s">
        <v>112</v>
      </c>
      <c r="G641" t="s">
        <v>115</v>
      </c>
      <c r="H641" t="s">
        <v>115</v>
      </c>
    </row>
    <row r="642" spans="1:8" x14ac:dyDescent="0.25">
      <c r="A642">
        <v>1924264</v>
      </c>
      <c r="B642">
        <v>42006</v>
      </c>
      <c r="C642">
        <v>0.55030092592592594</v>
      </c>
      <c r="D642" t="s">
        <v>630</v>
      </c>
      <c r="E642" t="s">
        <v>631</v>
      </c>
      <c r="F642" t="s">
        <v>112</v>
      </c>
      <c r="G642" t="s">
        <v>115</v>
      </c>
      <c r="H642" t="s">
        <v>115</v>
      </c>
    </row>
    <row r="643" spans="1:8" x14ac:dyDescent="0.25">
      <c r="A643">
        <v>1924277</v>
      </c>
      <c r="B643">
        <v>42006</v>
      </c>
      <c r="C643">
        <v>0.55281250000000004</v>
      </c>
      <c r="D643" t="s">
        <v>154</v>
      </c>
      <c r="E643" t="s">
        <v>632</v>
      </c>
      <c r="F643" t="s">
        <v>112</v>
      </c>
      <c r="G643" t="s">
        <v>115</v>
      </c>
      <c r="H643" t="s">
        <v>115</v>
      </c>
    </row>
    <row r="644" spans="1:8" x14ac:dyDescent="0.25">
      <c r="A644">
        <v>1924484</v>
      </c>
      <c r="B644">
        <v>42006</v>
      </c>
      <c r="C644">
        <v>0.59379629629629627</v>
      </c>
      <c r="D644" t="s">
        <v>633</v>
      </c>
      <c r="E644" t="s">
        <v>634</v>
      </c>
      <c r="F644" t="s">
        <v>100</v>
      </c>
      <c r="G644" t="s">
        <v>115</v>
      </c>
      <c r="H644" t="s">
        <v>115</v>
      </c>
    </row>
    <row r="645" spans="1:8" x14ac:dyDescent="0.25">
      <c r="A645">
        <v>1924501</v>
      </c>
      <c r="B645">
        <v>42006</v>
      </c>
      <c r="C645">
        <v>0.59893518518518518</v>
      </c>
      <c r="D645" t="s">
        <v>635</v>
      </c>
      <c r="E645" t="s">
        <v>636</v>
      </c>
      <c r="F645" t="s">
        <v>100</v>
      </c>
      <c r="G645" t="s">
        <v>116</v>
      </c>
      <c r="H645" t="s">
        <v>79</v>
      </c>
    </row>
    <row r="646" spans="1:8" x14ac:dyDescent="0.25">
      <c r="A646">
        <v>1924525</v>
      </c>
      <c r="B646">
        <v>42006</v>
      </c>
      <c r="C646">
        <v>0.60393518518518519</v>
      </c>
      <c r="D646" t="s">
        <v>637</v>
      </c>
      <c r="E646" t="s">
        <v>638</v>
      </c>
      <c r="F646" t="s">
        <v>100</v>
      </c>
      <c r="G646" t="s">
        <v>115</v>
      </c>
      <c r="H646" t="s">
        <v>115</v>
      </c>
    </row>
    <row r="647" spans="1:8" x14ac:dyDescent="0.25">
      <c r="A647">
        <v>1924535</v>
      </c>
      <c r="B647">
        <v>42006</v>
      </c>
      <c r="C647">
        <v>0.60521990740740739</v>
      </c>
      <c r="D647" t="s">
        <v>639</v>
      </c>
      <c r="E647" t="s">
        <v>640</v>
      </c>
      <c r="F647" t="s">
        <v>100</v>
      </c>
      <c r="G647" t="s">
        <v>116</v>
      </c>
      <c r="H647" t="s">
        <v>79</v>
      </c>
    </row>
    <row r="648" spans="1:8" x14ac:dyDescent="0.25">
      <c r="A648">
        <v>1924571</v>
      </c>
      <c r="B648">
        <v>42006</v>
      </c>
      <c r="C648">
        <v>0.61093750000000002</v>
      </c>
      <c r="D648" t="s">
        <v>641</v>
      </c>
      <c r="E648" t="s">
        <v>642</v>
      </c>
      <c r="F648" t="s">
        <v>100</v>
      </c>
      <c r="G648" t="s">
        <v>115</v>
      </c>
      <c r="H648" t="s">
        <v>115</v>
      </c>
    </row>
    <row r="649" spans="1:8" x14ac:dyDescent="0.25">
      <c r="A649">
        <v>1924577</v>
      </c>
      <c r="B649">
        <v>42006</v>
      </c>
      <c r="C649">
        <v>0.61246527777777782</v>
      </c>
      <c r="D649" t="s">
        <v>643</v>
      </c>
      <c r="E649" t="s">
        <v>644</v>
      </c>
      <c r="F649" t="s">
        <v>100</v>
      </c>
      <c r="G649" t="s">
        <v>117</v>
      </c>
      <c r="H649" t="s">
        <v>80</v>
      </c>
    </row>
    <row r="650" spans="1:8" x14ac:dyDescent="0.25">
      <c r="A650">
        <v>1924649</v>
      </c>
      <c r="B650">
        <v>42006</v>
      </c>
      <c r="C650">
        <v>0.62526620370370367</v>
      </c>
      <c r="D650" t="s">
        <v>645</v>
      </c>
      <c r="E650" t="s">
        <v>646</v>
      </c>
      <c r="F650" t="s">
        <v>100</v>
      </c>
      <c r="G650" t="s">
        <v>115</v>
      </c>
      <c r="H650" t="s">
        <v>115</v>
      </c>
    </row>
    <row r="651" spans="1:8" x14ac:dyDescent="0.25">
      <c r="A651">
        <v>1924660</v>
      </c>
      <c r="B651">
        <v>42006</v>
      </c>
      <c r="C651">
        <v>0.62659722222222225</v>
      </c>
      <c r="D651" t="s">
        <v>647</v>
      </c>
      <c r="E651" t="s">
        <v>648</v>
      </c>
      <c r="F651" t="s">
        <v>100</v>
      </c>
      <c r="G651" t="s">
        <v>115</v>
      </c>
      <c r="H651" t="s">
        <v>115</v>
      </c>
    </row>
    <row r="652" spans="1:8" x14ac:dyDescent="0.25">
      <c r="A652">
        <v>1924736</v>
      </c>
      <c r="B652">
        <v>42006</v>
      </c>
      <c r="C652">
        <v>0.6410069444444445</v>
      </c>
      <c r="D652" t="s">
        <v>649</v>
      </c>
      <c r="E652" t="s">
        <v>650</v>
      </c>
      <c r="F652" t="s">
        <v>100</v>
      </c>
      <c r="G652" t="s">
        <v>117</v>
      </c>
      <c r="H652" t="s">
        <v>80</v>
      </c>
    </row>
    <row r="653" spans="1:8" x14ac:dyDescent="0.25">
      <c r="A653">
        <v>1924755</v>
      </c>
      <c r="B653">
        <v>42006</v>
      </c>
      <c r="C653">
        <v>0.6434375</v>
      </c>
      <c r="D653" t="s">
        <v>651</v>
      </c>
      <c r="E653" t="s">
        <v>652</v>
      </c>
      <c r="F653" t="s">
        <v>100</v>
      </c>
      <c r="G653" t="s">
        <v>115</v>
      </c>
      <c r="H653" t="s">
        <v>115</v>
      </c>
    </row>
    <row r="654" spans="1:8" x14ac:dyDescent="0.25">
      <c r="A654">
        <v>1924762</v>
      </c>
      <c r="B654">
        <v>42006</v>
      </c>
      <c r="C654">
        <v>0.64493055555555556</v>
      </c>
      <c r="D654" t="s">
        <v>653</v>
      </c>
      <c r="E654" t="s">
        <v>654</v>
      </c>
      <c r="F654" t="s">
        <v>100</v>
      </c>
      <c r="G654" t="s">
        <v>115</v>
      </c>
      <c r="H654" t="s">
        <v>115</v>
      </c>
    </row>
    <row r="655" spans="1:8" x14ac:dyDescent="0.25">
      <c r="A655">
        <v>1924777</v>
      </c>
      <c r="B655">
        <v>42006</v>
      </c>
      <c r="C655">
        <v>0.64776620370370364</v>
      </c>
      <c r="D655" t="s">
        <v>655</v>
      </c>
      <c r="E655" t="s">
        <v>656</v>
      </c>
      <c r="F655" t="s">
        <v>100</v>
      </c>
      <c r="G655" t="s">
        <v>115</v>
      </c>
      <c r="H655" t="s">
        <v>115</v>
      </c>
    </row>
    <row r="656" spans="1:8" x14ac:dyDescent="0.25">
      <c r="A656">
        <v>1924794</v>
      </c>
      <c r="B656">
        <v>42006</v>
      </c>
      <c r="C656">
        <v>0.65142361111111113</v>
      </c>
      <c r="D656" t="s">
        <v>657</v>
      </c>
      <c r="E656" t="s">
        <v>658</v>
      </c>
      <c r="F656" t="s">
        <v>100</v>
      </c>
      <c r="G656" t="s">
        <v>116</v>
      </c>
      <c r="H656" t="s">
        <v>80</v>
      </c>
    </row>
    <row r="657" spans="1:8" x14ac:dyDescent="0.25">
      <c r="A657">
        <v>1924796</v>
      </c>
      <c r="B657">
        <v>42006</v>
      </c>
      <c r="C657">
        <v>0.65254629629629635</v>
      </c>
      <c r="D657" t="s">
        <v>659</v>
      </c>
      <c r="E657" t="s">
        <v>660</v>
      </c>
      <c r="F657" t="s">
        <v>100</v>
      </c>
      <c r="G657" t="s">
        <v>115</v>
      </c>
      <c r="H657" t="s">
        <v>115</v>
      </c>
    </row>
    <row r="658" spans="1:8" x14ac:dyDescent="0.25">
      <c r="A658">
        <v>1925398</v>
      </c>
      <c r="B658">
        <v>42007</v>
      </c>
      <c r="C658">
        <v>0.4072453703703704</v>
      </c>
      <c r="D658" t="s">
        <v>661</v>
      </c>
      <c r="E658" t="s">
        <v>662</v>
      </c>
      <c r="F658" t="s">
        <v>112</v>
      </c>
      <c r="G658" t="s">
        <v>115</v>
      </c>
      <c r="H658" t="s">
        <v>115</v>
      </c>
    </row>
    <row r="659" spans="1:8" x14ac:dyDescent="0.25">
      <c r="A659">
        <v>1925422</v>
      </c>
      <c r="B659">
        <v>42007</v>
      </c>
      <c r="C659">
        <v>0.41693287037037036</v>
      </c>
      <c r="D659" t="s">
        <v>663</v>
      </c>
      <c r="E659" t="s">
        <v>664</v>
      </c>
      <c r="F659" t="s">
        <v>112</v>
      </c>
      <c r="G659" t="s">
        <v>116</v>
      </c>
      <c r="H659" t="s">
        <v>80</v>
      </c>
    </row>
    <row r="660" spans="1:8" x14ac:dyDescent="0.25">
      <c r="A660">
        <v>1925433</v>
      </c>
      <c r="B660">
        <v>42007</v>
      </c>
      <c r="C660">
        <v>0.42144675925925923</v>
      </c>
      <c r="D660" t="s">
        <v>665</v>
      </c>
      <c r="E660" t="s">
        <v>666</v>
      </c>
      <c r="F660" t="s">
        <v>112</v>
      </c>
      <c r="G660" t="s">
        <v>115</v>
      </c>
      <c r="H660" t="s">
        <v>115</v>
      </c>
    </row>
    <row r="661" spans="1:8" x14ac:dyDescent="0.25">
      <c r="A661">
        <v>1925447</v>
      </c>
      <c r="B661">
        <v>42007</v>
      </c>
      <c r="C661">
        <v>0.42571759259259262</v>
      </c>
      <c r="D661" t="s">
        <v>667</v>
      </c>
      <c r="E661" t="s">
        <v>668</v>
      </c>
      <c r="F661" t="s">
        <v>112</v>
      </c>
      <c r="G661" t="s">
        <v>116</v>
      </c>
      <c r="H661" t="s">
        <v>80</v>
      </c>
    </row>
    <row r="662" spans="1:8" x14ac:dyDescent="0.25">
      <c r="A662">
        <v>1925472</v>
      </c>
      <c r="B662">
        <v>42007</v>
      </c>
      <c r="C662">
        <v>0.43557870370370372</v>
      </c>
      <c r="D662" t="s">
        <v>669</v>
      </c>
      <c r="E662" t="s">
        <v>670</v>
      </c>
      <c r="F662" t="s">
        <v>112</v>
      </c>
      <c r="G662" t="s">
        <v>115</v>
      </c>
      <c r="H662" t="s">
        <v>115</v>
      </c>
    </row>
    <row r="663" spans="1:8" x14ac:dyDescent="0.25">
      <c r="A663">
        <v>1925490</v>
      </c>
      <c r="B663">
        <v>42007</v>
      </c>
      <c r="C663">
        <v>0.44026620370370373</v>
      </c>
      <c r="D663" t="s">
        <v>669</v>
      </c>
      <c r="E663" t="s">
        <v>671</v>
      </c>
      <c r="F663" t="s">
        <v>112</v>
      </c>
      <c r="G663" t="s">
        <v>115</v>
      </c>
      <c r="H663" t="s">
        <v>115</v>
      </c>
    </row>
    <row r="664" spans="1:8" x14ac:dyDescent="0.25">
      <c r="A664">
        <v>1925504</v>
      </c>
      <c r="B664">
        <v>42007</v>
      </c>
      <c r="C664">
        <v>0.44429398148148147</v>
      </c>
      <c r="D664" t="s">
        <v>672</v>
      </c>
      <c r="E664" t="s">
        <v>673</v>
      </c>
      <c r="F664" t="s">
        <v>112</v>
      </c>
      <c r="G664" t="s">
        <v>115</v>
      </c>
      <c r="H664" t="s">
        <v>115</v>
      </c>
    </row>
    <row r="665" spans="1:8" x14ac:dyDescent="0.25">
      <c r="A665">
        <v>1925517</v>
      </c>
      <c r="B665">
        <v>42007</v>
      </c>
      <c r="C665">
        <v>0.44913194444444443</v>
      </c>
      <c r="D665" t="s">
        <v>674</v>
      </c>
      <c r="E665" t="s">
        <v>675</v>
      </c>
      <c r="F665" t="s">
        <v>112</v>
      </c>
      <c r="G665" t="s">
        <v>115</v>
      </c>
      <c r="H665" t="s">
        <v>115</v>
      </c>
    </row>
    <row r="666" spans="1:8" x14ac:dyDescent="0.25">
      <c r="A666">
        <v>1925543</v>
      </c>
      <c r="B666">
        <v>42007</v>
      </c>
      <c r="C666">
        <v>0.45689814814814816</v>
      </c>
      <c r="D666" t="s">
        <v>676</v>
      </c>
      <c r="E666" t="s">
        <v>677</v>
      </c>
      <c r="F666" t="s">
        <v>112</v>
      </c>
      <c r="G666" t="s">
        <v>115</v>
      </c>
      <c r="H666" t="s">
        <v>115</v>
      </c>
    </row>
    <row r="667" spans="1:8" x14ac:dyDescent="0.25">
      <c r="A667">
        <v>1925583</v>
      </c>
      <c r="B667">
        <v>42007</v>
      </c>
      <c r="C667">
        <v>0.47265046296296293</v>
      </c>
      <c r="D667" t="s">
        <v>678</v>
      </c>
      <c r="E667" t="s">
        <v>679</v>
      </c>
      <c r="F667" t="s">
        <v>112</v>
      </c>
      <c r="G667" t="s">
        <v>116</v>
      </c>
      <c r="H667" t="s">
        <v>80</v>
      </c>
    </row>
    <row r="668" spans="1:8" x14ac:dyDescent="0.25">
      <c r="A668">
        <v>1925614</v>
      </c>
      <c r="B668">
        <v>42007</v>
      </c>
      <c r="C668">
        <v>0.4810532407407408</v>
      </c>
      <c r="D668" t="s">
        <v>133</v>
      </c>
      <c r="E668" t="s">
        <v>680</v>
      </c>
      <c r="F668" t="s">
        <v>112</v>
      </c>
      <c r="G668" t="s">
        <v>116</v>
      </c>
      <c r="H668" t="s">
        <v>80</v>
      </c>
    </row>
    <row r="669" spans="1:8" x14ac:dyDescent="0.25">
      <c r="A669">
        <v>1925620</v>
      </c>
      <c r="B669">
        <v>42007</v>
      </c>
      <c r="C669">
        <v>0.48402777777777778</v>
      </c>
      <c r="D669" t="s">
        <v>681</v>
      </c>
      <c r="E669" t="s">
        <v>682</v>
      </c>
      <c r="F669" t="s">
        <v>112</v>
      </c>
      <c r="G669" t="s">
        <v>115</v>
      </c>
      <c r="H669" t="s">
        <v>115</v>
      </c>
    </row>
    <row r="670" spans="1:8" x14ac:dyDescent="0.25">
      <c r="A670">
        <v>1925628</v>
      </c>
      <c r="B670">
        <v>42007</v>
      </c>
      <c r="C670">
        <v>0.48783564814814812</v>
      </c>
      <c r="D670" t="s">
        <v>683</v>
      </c>
      <c r="E670" t="s">
        <v>684</v>
      </c>
      <c r="F670" t="s">
        <v>112</v>
      </c>
      <c r="G670" t="s">
        <v>115</v>
      </c>
      <c r="H670" t="s">
        <v>115</v>
      </c>
    </row>
    <row r="671" spans="1:8" x14ac:dyDescent="0.25">
      <c r="A671">
        <v>1925645</v>
      </c>
      <c r="B671">
        <v>42007</v>
      </c>
      <c r="C671">
        <v>0.49702546296296296</v>
      </c>
      <c r="D671" t="s">
        <v>685</v>
      </c>
      <c r="E671" t="s">
        <v>686</v>
      </c>
      <c r="F671" t="s">
        <v>112</v>
      </c>
      <c r="G671" t="s">
        <v>115</v>
      </c>
      <c r="H671" t="s">
        <v>115</v>
      </c>
    </row>
    <row r="672" spans="1:8" x14ac:dyDescent="0.25">
      <c r="A672">
        <v>1926945</v>
      </c>
      <c r="B672">
        <v>42009</v>
      </c>
      <c r="C672">
        <v>0.40111111111111114</v>
      </c>
      <c r="D672" t="s">
        <v>687</v>
      </c>
      <c r="E672" t="s">
        <v>688</v>
      </c>
      <c r="F672" t="s">
        <v>100</v>
      </c>
      <c r="G672" t="s">
        <v>117</v>
      </c>
      <c r="H672" t="s">
        <v>80</v>
      </c>
    </row>
    <row r="673" spans="1:8" x14ac:dyDescent="0.25">
      <c r="A673">
        <v>1926983</v>
      </c>
      <c r="B673">
        <v>42009</v>
      </c>
      <c r="C673">
        <v>0.40392361111111108</v>
      </c>
      <c r="D673" t="s">
        <v>689</v>
      </c>
      <c r="E673" t="s">
        <v>690</v>
      </c>
      <c r="F673" t="s">
        <v>100</v>
      </c>
      <c r="G673" t="s">
        <v>115</v>
      </c>
      <c r="H673" t="s">
        <v>115</v>
      </c>
    </row>
    <row r="674" spans="1:8" x14ac:dyDescent="0.25">
      <c r="A674">
        <v>1927032</v>
      </c>
      <c r="B674">
        <v>42009</v>
      </c>
      <c r="C674">
        <v>0.40643518518518523</v>
      </c>
      <c r="D674" t="s">
        <v>691</v>
      </c>
      <c r="E674" t="s">
        <v>692</v>
      </c>
      <c r="F674" t="s">
        <v>100</v>
      </c>
      <c r="G674" t="s">
        <v>115</v>
      </c>
      <c r="H674" t="s">
        <v>115</v>
      </c>
    </row>
    <row r="675" spans="1:8" x14ac:dyDescent="0.25">
      <c r="A675">
        <v>1927063</v>
      </c>
      <c r="B675">
        <v>42009</v>
      </c>
      <c r="C675">
        <v>0.40810185185185183</v>
      </c>
      <c r="D675" t="s">
        <v>693</v>
      </c>
      <c r="E675" t="s">
        <v>694</v>
      </c>
      <c r="F675" t="s">
        <v>100</v>
      </c>
      <c r="G675" t="s">
        <v>117</v>
      </c>
      <c r="H675" t="s">
        <v>80</v>
      </c>
    </row>
    <row r="676" spans="1:8" x14ac:dyDescent="0.25">
      <c r="A676">
        <v>1927123</v>
      </c>
      <c r="B676">
        <v>42009</v>
      </c>
      <c r="C676">
        <v>0.41188657407407409</v>
      </c>
      <c r="D676" t="s">
        <v>695</v>
      </c>
      <c r="E676" t="s">
        <v>696</v>
      </c>
      <c r="F676" t="s">
        <v>100</v>
      </c>
      <c r="G676" t="s">
        <v>115</v>
      </c>
      <c r="H676" t="s">
        <v>115</v>
      </c>
    </row>
    <row r="677" spans="1:8" x14ac:dyDescent="0.25">
      <c r="A677">
        <v>1927232</v>
      </c>
      <c r="B677">
        <v>42009</v>
      </c>
      <c r="C677">
        <v>0.41829861111111111</v>
      </c>
      <c r="D677" t="s">
        <v>569</v>
      </c>
      <c r="E677" t="s">
        <v>570</v>
      </c>
      <c r="F677" t="s">
        <v>100</v>
      </c>
      <c r="G677" t="s">
        <v>115</v>
      </c>
      <c r="H677" t="s">
        <v>115</v>
      </c>
    </row>
    <row r="678" spans="1:8" x14ac:dyDescent="0.25">
      <c r="A678">
        <v>1927278</v>
      </c>
      <c r="B678">
        <v>42009</v>
      </c>
      <c r="C678">
        <v>0.42123842592592592</v>
      </c>
      <c r="D678" t="s">
        <v>571</v>
      </c>
      <c r="E678" t="s">
        <v>572</v>
      </c>
      <c r="F678" t="s">
        <v>100</v>
      </c>
      <c r="G678" t="s">
        <v>115</v>
      </c>
      <c r="H678" t="s">
        <v>115</v>
      </c>
    </row>
    <row r="679" spans="1:8" x14ac:dyDescent="0.25">
      <c r="A679">
        <v>1927292</v>
      </c>
      <c r="B679">
        <v>42009</v>
      </c>
      <c r="C679">
        <v>0.42247685185185185</v>
      </c>
      <c r="D679" t="s">
        <v>573</v>
      </c>
      <c r="E679" t="s">
        <v>574</v>
      </c>
      <c r="F679" t="s">
        <v>100</v>
      </c>
      <c r="G679" t="s">
        <v>116</v>
      </c>
      <c r="H679" t="s">
        <v>80</v>
      </c>
    </row>
    <row r="680" spans="1:8" x14ac:dyDescent="0.25">
      <c r="A680">
        <v>1927394</v>
      </c>
      <c r="B680">
        <v>42009</v>
      </c>
      <c r="C680">
        <v>0.42756944444444445</v>
      </c>
      <c r="D680" t="s">
        <v>575</v>
      </c>
      <c r="E680" t="s">
        <v>576</v>
      </c>
      <c r="F680" t="s">
        <v>100</v>
      </c>
      <c r="G680" t="s">
        <v>116</v>
      </c>
      <c r="H680" t="s">
        <v>80</v>
      </c>
    </row>
    <row r="681" spans="1:8" x14ac:dyDescent="0.25">
      <c r="A681">
        <v>1927452</v>
      </c>
      <c r="B681">
        <v>42009</v>
      </c>
      <c r="C681">
        <v>0.43193287037037037</v>
      </c>
      <c r="D681" t="s">
        <v>577</v>
      </c>
      <c r="E681" t="s">
        <v>578</v>
      </c>
      <c r="F681" t="s">
        <v>100</v>
      </c>
      <c r="G681" t="s">
        <v>115</v>
      </c>
      <c r="H681" t="s">
        <v>115</v>
      </c>
    </row>
    <row r="682" spans="1:8" x14ac:dyDescent="0.25">
      <c r="A682">
        <v>1927479</v>
      </c>
      <c r="B682">
        <v>42009</v>
      </c>
      <c r="C682">
        <v>0.43353009259259262</v>
      </c>
      <c r="D682" t="s">
        <v>579</v>
      </c>
      <c r="E682" t="s">
        <v>580</v>
      </c>
      <c r="F682" t="s">
        <v>100</v>
      </c>
      <c r="G682" t="s">
        <v>115</v>
      </c>
      <c r="H682" t="s">
        <v>115</v>
      </c>
    </row>
    <row r="683" spans="1:8" x14ac:dyDescent="0.25">
      <c r="A683">
        <v>1927511</v>
      </c>
      <c r="B683">
        <v>42009</v>
      </c>
      <c r="C683">
        <v>0.43560185185185185</v>
      </c>
      <c r="D683" t="s">
        <v>581</v>
      </c>
      <c r="E683" t="s">
        <v>582</v>
      </c>
      <c r="F683" t="s">
        <v>100</v>
      </c>
      <c r="G683" t="s">
        <v>116</v>
      </c>
      <c r="H683" t="s">
        <v>80</v>
      </c>
    </row>
    <row r="684" spans="1:8" x14ac:dyDescent="0.25">
      <c r="A684">
        <v>1927532</v>
      </c>
      <c r="B684">
        <v>42009</v>
      </c>
      <c r="C684">
        <v>0.43703703703703706</v>
      </c>
      <c r="D684" t="s">
        <v>583</v>
      </c>
      <c r="E684" t="s">
        <v>584</v>
      </c>
      <c r="F684" t="s">
        <v>100</v>
      </c>
      <c r="G684" t="s">
        <v>115</v>
      </c>
      <c r="H684" t="s">
        <v>115</v>
      </c>
    </row>
    <row r="685" spans="1:8" x14ac:dyDescent="0.25">
      <c r="A685">
        <v>1927565</v>
      </c>
      <c r="B685">
        <v>42009</v>
      </c>
      <c r="C685">
        <v>0.4390162037037037</v>
      </c>
      <c r="D685" t="s">
        <v>585</v>
      </c>
      <c r="E685" t="s">
        <v>586</v>
      </c>
      <c r="F685" t="s">
        <v>100</v>
      </c>
      <c r="G685" t="s">
        <v>115</v>
      </c>
      <c r="H685" t="s">
        <v>115</v>
      </c>
    </row>
    <row r="686" spans="1:8" x14ac:dyDescent="0.25">
      <c r="A686">
        <v>1927618</v>
      </c>
      <c r="B686">
        <v>42009</v>
      </c>
      <c r="C686">
        <v>0.4420486111111111</v>
      </c>
      <c r="D686" t="s">
        <v>587</v>
      </c>
      <c r="E686" t="s">
        <v>588</v>
      </c>
      <c r="F686" t="s">
        <v>100</v>
      </c>
      <c r="G686" t="s">
        <v>116</v>
      </c>
      <c r="H686" t="s">
        <v>80</v>
      </c>
    </row>
    <row r="687" spans="1:8" x14ac:dyDescent="0.25">
      <c r="A687">
        <v>1927646</v>
      </c>
      <c r="B687">
        <v>42009</v>
      </c>
      <c r="C687">
        <v>0.44350694444444444</v>
      </c>
      <c r="D687" t="s">
        <v>589</v>
      </c>
      <c r="E687" t="s">
        <v>590</v>
      </c>
      <c r="F687" t="s">
        <v>100</v>
      </c>
      <c r="G687" t="s">
        <v>117</v>
      </c>
      <c r="H687" t="s">
        <v>80</v>
      </c>
    </row>
    <row r="688" spans="1:8" x14ac:dyDescent="0.25">
      <c r="A688">
        <v>1927700</v>
      </c>
      <c r="B688">
        <v>42009</v>
      </c>
      <c r="C688">
        <v>0.44665509259259256</v>
      </c>
      <c r="D688" t="s">
        <v>591</v>
      </c>
      <c r="E688" t="s">
        <v>592</v>
      </c>
      <c r="F688" t="s">
        <v>100</v>
      </c>
      <c r="G688" t="s">
        <v>115</v>
      </c>
      <c r="H688" t="s">
        <v>115</v>
      </c>
    </row>
    <row r="689" spans="1:8" x14ac:dyDescent="0.25">
      <c r="A689">
        <v>1927776</v>
      </c>
      <c r="B689">
        <v>42009</v>
      </c>
      <c r="C689">
        <v>0.45153935185185184</v>
      </c>
      <c r="D689" t="s">
        <v>593</v>
      </c>
      <c r="E689" t="s">
        <v>594</v>
      </c>
      <c r="F689" t="s">
        <v>100</v>
      </c>
      <c r="G689" t="s">
        <v>115</v>
      </c>
      <c r="H689" t="s">
        <v>115</v>
      </c>
    </row>
    <row r="690" spans="1:8" x14ac:dyDescent="0.25">
      <c r="A690">
        <v>1927806</v>
      </c>
      <c r="B690">
        <v>42009</v>
      </c>
      <c r="C690">
        <v>0.453125</v>
      </c>
      <c r="D690" t="s">
        <v>595</v>
      </c>
      <c r="E690" t="s">
        <v>596</v>
      </c>
      <c r="F690" t="s">
        <v>100</v>
      </c>
      <c r="G690" t="s">
        <v>115</v>
      </c>
      <c r="H690" t="s">
        <v>115</v>
      </c>
    </row>
    <row r="691" spans="1:8" x14ac:dyDescent="0.25">
      <c r="A691">
        <v>1927913</v>
      </c>
      <c r="B691">
        <v>42009</v>
      </c>
      <c r="C691">
        <v>0.4598842592592593</v>
      </c>
      <c r="D691" t="s">
        <v>597</v>
      </c>
      <c r="E691" t="s">
        <v>598</v>
      </c>
      <c r="F691" t="s">
        <v>100</v>
      </c>
      <c r="G691" t="s">
        <v>116</v>
      </c>
      <c r="H691" t="s">
        <v>79</v>
      </c>
    </row>
    <row r="692" spans="1:8" x14ac:dyDescent="0.25">
      <c r="A692">
        <v>1927937</v>
      </c>
      <c r="B692">
        <v>42009</v>
      </c>
      <c r="C692">
        <v>0.46152777777777776</v>
      </c>
      <c r="D692" t="s">
        <v>599</v>
      </c>
      <c r="E692" t="s">
        <v>600</v>
      </c>
      <c r="F692" t="s">
        <v>100</v>
      </c>
      <c r="G692" t="s">
        <v>116</v>
      </c>
      <c r="H692" t="s">
        <v>80</v>
      </c>
    </row>
    <row r="693" spans="1:8" x14ac:dyDescent="0.25">
      <c r="A693">
        <v>1927983</v>
      </c>
      <c r="B693">
        <v>42009</v>
      </c>
      <c r="C693">
        <v>0.4637384259259259</v>
      </c>
      <c r="D693" t="s">
        <v>601</v>
      </c>
      <c r="E693" t="s">
        <v>602</v>
      </c>
      <c r="F693" t="s">
        <v>100</v>
      </c>
      <c r="G693" t="s">
        <v>115</v>
      </c>
      <c r="H693" t="s">
        <v>115</v>
      </c>
    </row>
    <row r="694" spans="1:8" x14ac:dyDescent="0.25">
      <c r="A694">
        <v>1928018</v>
      </c>
      <c r="B694">
        <v>42009</v>
      </c>
      <c r="C694">
        <v>0.46554398148148146</v>
      </c>
      <c r="D694" t="s">
        <v>603</v>
      </c>
      <c r="E694" t="s">
        <v>604</v>
      </c>
      <c r="F694" t="s">
        <v>100</v>
      </c>
      <c r="G694" t="s">
        <v>115</v>
      </c>
      <c r="H694" t="s">
        <v>115</v>
      </c>
    </row>
    <row r="695" spans="1:8" x14ac:dyDescent="0.25">
      <c r="A695">
        <v>1928164</v>
      </c>
      <c r="B695">
        <v>42009</v>
      </c>
      <c r="C695">
        <v>0.47538194444444448</v>
      </c>
      <c r="D695" t="s">
        <v>605</v>
      </c>
      <c r="E695" t="s">
        <v>606</v>
      </c>
      <c r="F695" t="s">
        <v>100</v>
      </c>
      <c r="G695" t="s">
        <v>115</v>
      </c>
      <c r="H695" t="s">
        <v>115</v>
      </c>
    </row>
    <row r="696" spans="1:8" x14ac:dyDescent="0.25">
      <c r="A696">
        <v>1928239</v>
      </c>
      <c r="B696">
        <v>42009</v>
      </c>
      <c r="C696">
        <v>0.47953703703703704</v>
      </c>
      <c r="D696" t="s">
        <v>607</v>
      </c>
      <c r="E696" t="s">
        <v>608</v>
      </c>
      <c r="F696" t="s">
        <v>100</v>
      </c>
      <c r="G696" t="s">
        <v>117</v>
      </c>
      <c r="H696" t="s">
        <v>80</v>
      </c>
    </row>
    <row r="697" spans="1:8" x14ac:dyDescent="0.25">
      <c r="A697">
        <v>1928279</v>
      </c>
      <c r="B697">
        <v>42009</v>
      </c>
      <c r="C697">
        <v>0.48215277777777782</v>
      </c>
      <c r="D697" t="s">
        <v>609</v>
      </c>
      <c r="E697" t="s">
        <v>610</v>
      </c>
      <c r="F697" t="s">
        <v>100</v>
      </c>
      <c r="G697" t="s">
        <v>115</v>
      </c>
      <c r="H697" t="s">
        <v>115</v>
      </c>
    </row>
    <row r="698" spans="1:8" x14ac:dyDescent="0.25">
      <c r="A698">
        <v>1928314</v>
      </c>
      <c r="B698">
        <v>42009</v>
      </c>
      <c r="C698">
        <v>0.48427083333333337</v>
      </c>
      <c r="D698" t="s">
        <v>611</v>
      </c>
      <c r="E698" t="s">
        <v>612</v>
      </c>
      <c r="F698" t="s">
        <v>100</v>
      </c>
      <c r="G698" t="s">
        <v>115</v>
      </c>
      <c r="H698" t="s">
        <v>115</v>
      </c>
    </row>
    <row r="699" spans="1:8" x14ac:dyDescent="0.25">
      <c r="A699">
        <v>1928374</v>
      </c>
      <c r="B699">
        <v>42009</v>
      </c>
      <c r="C699">
        <v>0.4874768518518518</v>
      </c>
      <c r="D699" t="s">
        <v>613</v>
      </c>
      <c r="E699" t="s">
        <v>614</v>
      </c>
      <c r="F699" t="s">
        <v>100</v>
      </c>
      <c r="G699" t="s">
        <v>115</v>
      </c>
      <c r="H699" t="s">
        <v>115</v>
      </c>
    </row>
    <row r="700" spans="1:8" x14ac:dyDescent="0.25">
      <c r="A700">
        <v>1928403</v>
      </c>
      <c r="B700">
        <v>42009</v>
      </c>
      <c r="C700">
        <v>0.48898148148148146</v>
      </c>
      <c r="D700" t="s">
        <v>615</v>
      </c>
      <c r="E700" t="s">
        <v>616</v>
      </c>
      <c r="F700" t="s">
        <v>100</v>
      </c>
      <c r="G700" t="s">
        <v>115</v>
      </c>
      <c r="H700" t="s">
        <v>115</v>
      </c>
    </row>
    <row r="701" spans="1:8" x14ac:dyDescent="0.25">
      <c r="A701">
        <v>1928432</v>
      </c>
      <c r="B701">
        <v>42009</v>
      </c>
      <c r="C701">
        <v>0.49052083333333335</v>
      </c>
      <c r="D701" t="s">
        <v>617</v>
      </c>
      <c r="E701" t="s">
        <v>618</v>
      </c>
      <c r="F701" t="s">
        <v>100</v>
      </c>
      <c r="G701" t="s">
        <v>115</v>
      </c>
      <c r="H701" t="s">
        <v>115</v>
      </c>
    </row>
    <row r="702" spans="1:8" x14ac:dyDescent="0.25">
      <c r="A702">
        <v>1930077</v>
      </c>
      <c r="B702">
        <v>42009</v>
      </c>
      <c r="C702">
        <v>0.63390046296296299</v>
      </c>
      <c r="D702" t="s">
        <v>553</v>
      </c>
      <c r="E702" t="s">
        <v>554</v>
      </c>
      <c r="F702" t="s">
        <v>112</v>
      </c>
      <c r="G702" t="s">
        <v>115</v>
      </c>
      <c r="H702" t="s">
        <v>115</v>
      </c>
    </row>
    <row r="703" spans="1:8" x14ac:dyDescent="0.25">
      <c r="A703">
        <v>1930106</v>
      </c>
      <c r="B703">
        <v>42009</v>
      </c>
      <c r="C703">
        <v>0.63582175925925932</v>
      </c>
      <c r="D703" t="s">
        <v>555</v>
      </c>
      <c r="E703" t="s">
        <v>556</v>
      </c>
      <c r="F703" t="s">
        <v>521</v>
      </c>
      <c r="G703" t="s">
        <v>115</v>
      </c>
      <c r="H703" t="s">
        <v>115</v>
      </c>
    </row>
    <row r="704" spans="1:8" x14ac:dyDescent="0.25">
      <c r="A704">
        <v>1930152</v>
      </c>
      <c r="B704">
        <v>42009</v>
      </c>
      <c r="C704">
        <v>0.63902777777777775</v>
      </c>
      <c r="D704" t="s">
        <v>179</v>
      </c>
      <c r="E704" t="s">
        <v>557</v>
      </c>
      <c r="F704" t="s">
        <v>521</v>
      </c>
      <c r="G704" t="s">
        <v>115</v>
      </c>
      <c r="H704" t="s">
        <v>115</v>
      </c>
    </row>
    <row r="705" spans="1:8" x14ac:dyDescent="0.25">
      <c r="A705">
        <v>1930157</v>
      </c>
      <c r="B705">
        <v>42009</v>
      </c>
      <c r="C705">
        <v>0.63930555555555557</v>
      </c>
      <c r="D705" t="s">
        <v>555</v>
      </c>
      <c r="E705" t="s">
        <v>558</v>
      </c>
      <c r="F705" t="s">
        <v>112</v>
      </c>
      <c r="G705" t="s">
        <v>115</v>
      </c>
      <c r="H705" t="s">
        <v>115</v>
      </c>
    </row>
    <row r="706" spans="1:8" x14ac:dyDescent="0.25">
      <c r="A706">
        <v>1930187</v>
      </c>
      <c r="B706">
        <v>42009</v>
      </c>
      <c r="C706">
        <v>0.6425925925925926</v>
      </c>
      <c r="D706" t="s">
        <v>559</v>
      </c>
      <c r="E706" t="s">
        <v>560</v>
      </c>
      <c r="F706" t="s">
        <v>112</v>
      </c>
      <c r="G706" t="s">
        <v>115</v>
      </c>
      <c r="H706" t="s">
        <v>115</v>
      </c>
    </row>
    <row r="707" spans="1:8" x14ac:dyDescent="0.25">
      <c r="A707">
        <v>1930213</v>
      </c>
      <c r="B707">
        <v>42009</v>
      </c>
      <c r="C707">
        <v>0.64508101851851851</v>
      </c>
      <c r="D707" t="s">
        <v>561</v>
      </c>
      <c r="E707" t="s">
        <v>562</v>
      </c>
      <c r="F707" t="s">
        <v>112</v>
      </c>
      <c r="G707" t="s">
        <v>115</v>
      </c>
      <c r="H707" t="s">
        <v>115</v>
      </c>
    </row>
    <row r="708" spans="1:8" x14ac:dyDescent="0.25">
      <c r="A708">
        <v>1930235</v>
      </c>
      <c r="B708">
        <v>42009</v>
      </c>
      <c r="C708">
        <v>0.6466898148148148</v>
      </c>
      <c r="D708" t="s">
        <v>563</v>
      </c>
      <c r="E708" t="s">
        <v>564</v>
      </c>
      <c r="F708" t="s">
        <v>112</v>
      </c>
      <c r="G708" t="s">
        <v>116</v>
      </c>
      <c r="H708" t="s">
        <v>80</v>
      </c>
    </row>
    <row r="709" spans="1:8" x14ac:dyDescent="0.25">
      <c r="A709">
        <v>1930260</v>
      </c>
      <c r="B709">
        <v>42009</v>
      </c>
      <c r="C709">
        <v>0.64907407407407403</v>
      </c>
      <c r="D709" t="s">
        <v>565</v>
      </c>
      <c r="E709" t="s">
        <v>566</v>
      </c>
      <c r="F709" t="s">
        <v>112</v>
      </c>
      <c r="G709" t="s">
        <v>115</v>
      </c>
      <c r="H709" t="s">
        <v>115</v>
      </c>
    </row>
    <row r="710" spans="1:8" x14ac:dyDescent="0.25">
      <c r="A710">
        <v>1930281</v>
      </c>
      <c r="B710">
        <v>42009</v>
      </c>
      <c r="C710">
        <v>0.6507060185185185</v>
      </c>
      <c r="D710" t="s">
        <v>567</v>
      </c>
      <c r="E710" t="s">
        <v>568</v>
      </c>
      <c r="F710" t="s">
        <v>112</v>
      </c>
      <c r="G710" t="s">
        <v>115</v>
      </c>
      <c r="H710" t="s">
        <v>115</v>
      </c>
    </row>
    <row r="711" spans="1:8" x14ac:dyDescent="0.25">
      <c r="A711">
        <v>1930327</v>
      </c>
      <c r="B711">
        <v>42009</v>
      </c>
      <c r="C711">
        <v>0.65364583333333337</v>
      </c>
      <c r="D711" t="s">
        <v>519</v>
      </c>
      <c r="E711" t="s">
        <v>520</v>
      </c>
      <c r="F711" t="s">
        <v>521</v>
      </c>
      <c r="G711" t="s">
        <v>115</v>
      </c>
      <c r="H711" t="s">
        <v>115</v>
      </c>
    </row>
    <row r="712" spans="1:8" x14ac:dyDescent="0.25">
      <c r="A712">
        <v>1930330</v>
      </c>
      <c r="B712">
        <v>42009</v>
      </c>
      <c r="C712">
        <v>0.6538194444444444</v>
      </c>
      <c r="D712" t="s">
        <v>522</v>
      </c>
      <c r="E712" t="s">
        <v>523</v>
      </c>
      <c r="F712" t="s">
        <v>112</v>
      </c>
      <c r="G712" t="s">
        <v>115</v>
      </c>
      <c r="H712" t="s">
        <v>115</v>
      </c>
    </row>
    <row r="713" spans="1:8" x14ac:dyDescent="0.25">
      <c r="A713">
        <v>1930358</v>
      </c>
      <c r="B713">
        <v>42009</v>
      </c>
      <c r="C713">
        <v>0.65587962962962965</v>
      </c>
      <c r="D713" t="s">
        <v>524</v>
      </c>
      <c r="E713" t="s">
        <v>525</v>
      </c>
      <c r="F713" t="s">
        <v>521</v>
      </c>
      <c r="G713" t="s">
        <v>115</v>
      </c>
      <c r="H713" t="s">
        <v>115</v>
      </c>
    </row>
    <row r="714" spans="1:8" x14ac:dyDescent="0.25">
      <c r="A714">
        <v>1930402</v>
      </c>
      <c r="B714">
        <v>42009</v>
      </c>
      <c r="C714">
        <v>0.65929398148148144</v>
      </c>
      <c r="D714" t="s">
        <v>526</v>
      </c>
      <c r="E714" t="s">
        <v>527</v>
      </c>
      <c r="F714" t="s">
        <v>521</v>
      </c>
      <c r="G714" t="s">
        <v>116</v>
      </c>
      <c r="H714" t="s">
        <v>115</v>
      </c>
    </row>
    <row r="715" spans="1:8" x14ac:dyDescent="0.25">
      <c r="A715">
        <v>1930422</v>
      </c>
      <c r="B715">
        <v>42009</v>
      </c>
      <c r="C715">
        <v>0.66089120370370369</v>
      </c>
      <c r="D715" t="s">
        <v>528</v>
      </c>
      <c r="E715" t="s">
        <v>529</v>
      </c>
      <c r="F715" t="s">
        <v>112</v>
      </c>
      <c r="G715" t="s">
        <v>115</v>
      </c>
      <c r="H715" t="s">
        <v>115</v>
      </c>
    </row>
    <row r="716" spans="1:8" x14ac:dyDescent="0.25">
      <c r="A716">
        <v>1930436</v>
      </c>
      <c r="B716">
        <v>42009</v>
      </c>
      <c r="C716">
        <v>0.66170138888888885</v>
      </c>
      <c r="D716" t="s">
        <v>530</v>
      </c>
      <c r="E716" t="s">
        <v>531</v>
      </c>
      <c r="F716" t="s">
        <v>521</v>
      </c>
      <c r="G716" t="s">
        <v>115</v>
      </c>
      <c r="H716" t="s">
        <v>115</v>
      </c>
    </row>
    <row r="717" spans="1:8" x14ac:dyDescent="0.25">
      <c r="A717">
        <v>1930458</v>
      </c>
      <c r="B717">
        <v>42009</v>
      </c>
      <c r="C717">
        <v>0.66377314814814814</v>
      </c>
      <c r="D717" t="s">
        <v>532</v>
      </c>
      <c r="E717" t="s">
        <v>533</v>
      </c>
      <c r="F717" t="s">
        <v>521</v>
      </c>
      <c r="G717" t="s">
        <v>116</v>
      </c>
      <c r="H717" t="s">
        <v>79</v>
      </c>
    </row>
    <row r="718" spans="1:8" x14ac:dyDescent="0.25">
      <c r="A718">
        <v>1930496</v>
      </c>
      <c r="B718">
        <v>42009</v>
      </c>
      <c r="C718">
        <v>0.66789351851851853</v>
      </c>
      <c r="D718" t="s">
        <v>532</v>
      </c>
      <c r="E718" t="s">
        <v>534</v>
      </c>
      <c r="F718" t="s">
        <v>521</v>
      </c>
      <c r="G718" t="s">
        <v>116</v>
      </c>
      <c r="H718" t="s">
        <v>80</v>
      </c>
    </row>
    <row r="719" spans="1:8" x14ac:dyDescent="0.25">
      <c r="A719">
        <v>1930514</v>
      </c>
      <c r="B719">
        <v>42009</v>
      </c>
      <c r="C719">
        <v>0.66965277777777776</v>
      </c>
      <c r="D719" t="s">
        <v>535</v>
      </c>
      <c r="E719" t="s">
        <v>536</v>
      </c>
      <c r="F719" t="s">
        <v>521</v>
      </c>
      <c r="G719" t="s">
        <v>115</v>
      </c>
      <c r="H719" t="s">
        <v>115</v>
      </c>
    </row>
    <row r="720" spans="1:8" x14ac:dyDescent="0.25">
      <c r="A720">
        <v>1930548</v>
      </c>
      <c r="B720">
        <v>42009</v>
      </c>
      <c r="C720">
        <v>0.67243055555555553</v>
      </c>
      <c r="D720" t="s">
        <v>537</v>
      </c>
      <c r="E720" t="s">
        <v>538</v>
      </c>
      <c r="F720" t="s">
        <v>521</v>
      </c>
      <c r="G720" t="s">
        <v>115</v>
      </c>
      <c r="H720" t="s">
        <v>115</v>
      </c>
    </row>
    <row r="721" spans="1:8" x14ac:dyDescent="0.25">
      <c r="A721">
        <v>1930564</v>
      </c>
      <c r="B721">
        <v>42009</v>
      </c>
      <c r="C721">
        <v>0.67358796296296297</v>
      </c>
      <c r="D721" t="s">
        <v>539</v>
      </c>
      <c r="E721" t="s">
        <v>540</v>
      </c>
      <c r="F721" t="s">
        <v>112</v>
      </c>
      <c r="G721" t="s">
        <v>116</v>
      </c>
      <c r="H721" t="s">
        <v>79</v>
      </c>
    </row>
    <row r="722" spans="1:8" x14ac:dyDescent="0.25">
      <c r="A722">
        <v>1930578</v>
      </c>
      <c r="B722">
        <v>42009</v>
      </c>
      <c r="C722">
        <v>0.67475694444444445</v>
      </c>
      <c r="D722" t="s">
        <v>541</v>
      </c>
      <c r="E722" t="s">
        <v>542</v>
      </c>
      <c r="F722" t="s">
        <v>521</v>
      </c>
      <c r="G722" t="s">
        <v>117</v>
      </c>
      <c r="H722" t="s">
        <v>80</v>
      </c>
    </row>
    <row r="723" spans="1:8" x14ac:dyDescent="0.25">
      <c r="A723">
        <v>1930596</v>
      </c>
      <c r="B723">
        <v>42009</v>
      </c>
      <c r="C723">
        <v>0.67608796296296303</v>
      </c>
      <c r="D723" t="s">
        <v>543</v>
      </c>
      <c r="E723" t="s">
        <v>544</v>
      </c>
      <c r="F723" t="s">
        <v>112</v>
      </c>
      <c r="G723" t="s">
        <v>115</v>
      </c>
      <c r="H723" t="s">
        <v>115</v>
      </c>
    </row>
    <row r="724" spans="1:8" x14ac:dyDescent="0.25">
      <c r="A724">
        <v>1930614</v>
      </c>
      <c r="B724">
        <v>42009</v>
      </c>
      <c r="C724">
        <v>0.67715277777777771</v>
      </c>
      <c r="D724" t="s">
        <v>545</v>
      </c>
      <c r="E724" t="s">
        <v>546</v>
      </c>
      <c r="F724" t="s">
        <v>521</v>
      </c>
      <c r="G724" t="s">
        <v>115</v>
      </c>
      <c r="H724" t="s">
        <v>115</v>
      </c>
    </row>
    <row r="725" spans="1:8" x14ac:dyDescent="0.25">
      <c r="A725">
        <v>1930631</v>
      </c>
      <c r="B725">
        <v>42009</v>
      </c>
      <c r="C725">
        <v>0.67848379629629629</v>
      </c>
      <c r="D725" t="s">
        <v>547</v>
      </c>
      <c r="E725" t="s">
        <v>548</v>
      </c>
      <c r="F725" t="s">
        <v>112</v>
      </c>
      <c r="G725" t="s">
        <v>115</v>
      </c>
      <c r="H725" t="s">
        <v>115</v>
      </c>
    </row>
    <row r="726" spans="1:8" x14ac:dyDescent="0.25">
      <c r="A726">
        <v>1930637</v>
      </c>
      <c r="B726">
        <v>42009</v>
      </c>
      <c r="C726">
        <v>0.67915509259259255</v>
      </c>
      <c r="D726" t="s">
        <v>549</v>
      </c>
      <c r="E726" t="s">
        <v>550</v>
      </c>
      <c r="F726" t="s">
        <v>521</v>
      </c>
      <c r="G726" t="s">
        <v>115</v>
      </c>
      <c r="H726" t="s">
        <v>115</v>
      </c>
    </row>
    <row r="727" spans="1:8" x14ac:dyDescent="0.25">
      <c r="A727">
        <v>1930662</v>
      </c>
      <c r="B727">
        <v>42009</v>
      </c>
      <c r="C727">
        <v>0.68202546296296296</v>
      </c>
      <c r="D727" t="s">
        <v>551</v>
      </c>
      <c r="E727" t="s">
        <v>552</v>
      </c>
      <c r="F727" t="s">
        <v>521</v>
      </c>
      <c r="G727" t="s">
        <v>115</v>
      </c>
      <c r="H727" t="s">
        <v>115</v>
      </c>
    </row>
    <row r="728" spans="1:8" x14ac:dyDescent="0.25">
      <c r="A728">
        <v>1933949</v>
      </c>
      <c r="B728">
        <v>42010</v>
      </c>
      <c r="C728">
        <v>0.50755787037037037</v>
      </c>
      <c r="D728" t="s">
        <v>876</v>
      </c>
      <c r="E728" t="s">
        <v>877</v>
      </c>
      <c r="F728" t="s">
        <v>111</v>
      </c>
      <c r="G728" t="s">
        <v>116</v>
      </c>
      <c r="H728" t="s">
        <v>80</v>
      </c>
    </row>
    <row r="729" spans="1:8" x14ac:dyDescent="0.25">
      <c r="A729">
        <v>1933978</v>
      </c>
      <c r="B729">
        <v>42010</v>
      </c>
      <c r="C729">
        <v>0.50966435185185188</v>
      </c>
      <c r="D729" t="s">
        <v>878</v>
      </c>
      <c r="E729" t="s">
        <v>879</v>
      </c>
      <c r="F729" t="s">
        <v>111</v>
      </c>
      <c r="G729" t="s">
        <v>115</v>
      </c>
      <c r="H729" t="s">
        <v>115</v>
      </c>
    </row>
    <row r="730" spans="1:8" x14ac:dyDescent="0.25">
      <c r="A730">
        <v>1934047</v>
      </c>
      <c r="B730">
        <v>42010</v>
      </c>
      <c r="C730">
        <v>0.51607638888888896</v>
      </c>
      <c r="D730" t="s">
        <v>880</v>
      </c>
      <c r="E730" t="s">
        <v>881</v>
      </c>
      <c r="F730" t="s">
        <v>111</v>
      </c>
      <c r="G730" t="s">
        <v>115</v>
      </c>
      <c r="H730" t="s">
        <v>115</v>
      </c>
    </row>
    <row r="731" spans="1:8" x14ac:dyDescent="0.25">
      <c r="A731">
        <v>1934104</v>
      </c>
      <c r="B731">
        <v>42010</v>
      </c>
      <c r="C731">
        <v>0.52181712962962956</v>
      </c>
      <c r="D731" t="s">
        <v>882</v>
      </c>
      <c r="E731" t="s">
        <v>883</v>
      </c>
      <c r="F731" t="s">
        <v>111</v>
      </c>
      <c r="G731" t="s">
        <v>117</v>
      </c>
      <c r="H731" t="s">
        <v>80</v>
      </c>
    </row>
    <row r="732" spans="1:8" x14ac:dyDescent="0.25">
      <c r="A732">
        <v>1934119</v>
      </c>
      <c r="B732">
        <v>42010</v>
      </c>
      <c r="C732">
        <v>0.52396990740740745</v>
      </c>
      <c r="D732" t="s">
        <v>884</v>
      </c>
      <c r="E732" t="s">
        <v>885</v>
      </c>
      <c r="F732" t="s">
        <v>111</v>
      </c>
      <c r="G732" t="s">
        <v>115</v>
      </c>
      <c r="H732" t="s">
        <v>115</v>
      </c>
    </row>
    <row r="733" spans="1:8" x14ac:dyDescent="0.25">
      <c r="A733">
        <v>1934135</v>
      </c>
      <c r="B733">
        <v>42010</v>
      </c>
      <c r="C733">
        <v>0.52568287037037031</v>
      </c>
      <c r="D733" t="s">
        <v>886</v>
      </c>
      <c r="E733" t="s">
        <v>887</v>
      </c>
      <c r="F733" t="s">
        <v>111</v>
      </c>
      <c r="G733" t="s">
        <v>115</v>
      </c>
      <c r="H733" t="s">
        <v>115</v>
      </c>
    </row>
    <row r="734" spans="1:8" x14ac:dyDescent="0.25">
      <c r="A734">
        <v>1934319</v>
      </c>
      <c r="B734">
        <v>42010</v>
      </c>
      <c r="C734">
        <v>0.54340277777777779</v>
      </c>
      <c r="D734" t="s">
        <v>888</v>
      </c>
      <c r="E734" t="s">
        <v>889</v>
      </c>
      <c r="F734" t="s">
        <v>111</v>
      </c>
      <c r="G734" t="s">
        <v>116</v>
      </c>
      <c r="H734" t="s">
        <v>79</v>
      </c>
    </row>
    <row r="735" spans="1:8" x14ac:dyDescent="0.25">
      <c r="A735">
        <v>1934395</v>
      </c>
      <c r="B735">
        <v>42010</v>
      </c>
      <c r="C735">
        <v>0.55193287037037042</v>
      </c>
      <c r="D735" t="s">
        <v>890</v>
      </c>
      <c r="E735" t="s">
        <v>891</v>
      </c>
      <c r="F735" t="s">
        <v>111</v>
      </c>
      <c r="G735" t="s">
        <v>115</v>
      </c>
      <c r="H735" t="s">
        <v>115</v>
      </c>
    </row>
    <row r="736" spans="1:8" x14ac:dyDescent="0.25">
      <c r="A736">
        <v>1934445</v>
      </c>
      <c r="B736">
        <v>42010</v>
      </c>
      <c r="C736">
        <v>0.55902777777777779</v>
      </c>
      <c r="D736" t="s">
        <v>892</v>
      </c>
      <c r="E736" t="s">
        <v>893</v>
      </c>
      <c r="F736" t="s">
        <v>111</v>
      </c>
      <c r="G736" t="s">
        <v>115</v>
      </c>
      <c r="H736" t="s">
        <v>115</v>
      </c>
    </row>
    <row r="737" spans="1:8" x14ac:dyDescent="0.25">
      <c r="A737">
        <v>1934466</v>
      </c>
      <c r="B737">
        <v>42010</v>
      </c>
      <c r="C737">
        <v>0.56174768518518514</v>
      </c>
      <c r="D737" t="s">
        <v>894</v>
      </c>
      <c r="E737" t="s">
        <v>895</v>
      </c>
      <c r="F737" t="s">
        <v>111</v>
      </c>
      <c r="G737" t="s">
        <v>115</v>
      </c>
      <c r="H737" t="s">
        <v>115</v>
      </c>
    </row>
    <row r="738" spans="1:8" x14ac:dyDescent="0.25">
      <c r="A738">
        <v>1934515</v>
      </c>
      <c r="B738">
        <v>42010</v>
      </c>
      <c r="C738">
        <v>0.56982638888888892</v>
      </c>
      <c r="D738" t="s">
        <v>896</v>
      </c>
      <c r="E738" t="s">
        <v>897</v>
      </c>
      <c r="F738" t="s">
        <v>112</v>
      </c>
      <c r="G738" t="s">
        <v>115</v>
      </c>
      <c r="H738" t="s">
        <v>115</v>
      </c>
    </row>
    <row r="739" spans="1:8" x14ac:dyDescent="0.25">
      <c r="A739">
        <v>1934526</v>
      </c>
      <c r="B739">
        <v>42010</v>
      </c>
      <c r="C739">
        <v>0.57246527777777778</v>
      </c>
      <c r="D739" t="s">
        <v>898</v>
      </c>
      <c r="E739" t="s">
        <v>899</v>
      </c>
      <c r="F739" t="s">
        <v>112</v>
      </c>
      <c r="G739" t="s">
        <v>115</v>
      </c>
      <c r="H739" t="s">
        <v>115</v>
      </c>
    </row>
    <row r="740" spans="1:8" x14ac:dyDescent="0.25">
      <c r="A740">
        <v>1934561</v>
      </c>
      <c r="B740">
        <v>42010</v>
      </c>
      <c r="C740">
        <v>0.57606481481481475</v>
      </c>
      <c r="D740" t="s">
        <v>900</v>
      </c>
      <c r="E740" t="s">
        <v>901</v>
      </c>
      <c r="F740" t="s">
        <v>111</v>
      </c>
      <c r="G740" t="s">
        <v>116</v>
      </c>
      <c r="H740" t="s">
        <v>79</v>
      </c>
    </row>
    <row r="741" spans="1:8" x14ac:dyDescent="0.25">
      <c r="A741">
        <v>1934582</v>
      </c>
      <c r="B741">
        <v>42010</v>
      </c>
      <c r="C741">
        <v>0.57775462962962965</v>
      </c>
      <c r="D741" t="s">
        <v>902</v>
      </c>
      <c r="E741" t="s">
        <v>903</v>
      </c>
      <c r="F741" t="s">
        <v>111</v>
      </c>
      <c r="G741" t="s">
        <v>116</v>
      </c>
      <c r="H741" t="s">
        <v>79</v>
      </c>
    </row>
    <row r="742" spans="1:8" x14ac:dyDescent="0.25">
      <c r="A742">
        <v>1934591</v>
      </c>
      <c r="B742">
        <v>42010</v>
      </c>
      <c r="C742">
        <v>0.57851851851851854</v>
      </c>
      <c r="D742" t="s">
        <v>904</v>
      </c>
      <c r="E742" t="s">
        <v>905</v>
      </c>
      <c r="F742" t="s">
        <v>112</v>
      </c>
      <c r="G742" t="s">
        <v>115</v>
      </c>
      <c r="H742" t="s">
        <v>115</v>
      </c>
    </row>
    <row r="743" spans="1:8" x14ac:dyDescent="0.25">
      <c r="A743">
        <v>1934607</v>
      </c>
      <c r="B743">
        <v>42010</v>
      </c>
      <c r="C743">
        <v>0.58060185185185187</v>
      </c>
      <c r="D743" t="s">
        <v>906</v>
      </c>
      <c r="E743" t="s">
        <v>907</v>
      </c>
      <c r="F743" t="s">
        <v>112</v>
      </c>
      <c r="G743" t="s">
        <v>116</v>
      </c>
      <c r="H743" t="s">
        <v>80</v>
      </c>
    </row>
    <row r="744" spans="1:8" x14ac:dyDescent="0.25">
      <c r="A744">
        <v>1934624</v>
      </c>
      <c r="B744">
        <v>42010</v>
      </c>
      <c r="C744">
        <v>0.58241898148148141</v>
      </c>
      <c r="D744" t="s">
        <v>537</v>
      </c>
      <c r="E744" t="s">
        <v>908</v>
      </c>
      <c r="F744" t="s">
        <v>111</v>
      </c>
      <c r="G744" t="s">
        <v>115</v>
      </c>
      <c r="H744" t="s">
        <v>115</v>
      </c>
    </row>
    <row r="745" spans="1:8" x14ac:dyDescent="0.25">
      <c r="A745">
        <v>1934625</v>
      </c>
      <c r="B745">
        <v>42010</v>
      </c>
      <c r="C745">
        <v>0.5824421296296296</v>
      </c>
      <c r="D745" t="s">
        <v>909</v>
      </c>
      <c r="E745" t="s">
        <v>910</v>
      </c>
      <c r="F745" t="s">
        <v>112</v>
      </c>
      <c r="G745" t="s">
        <v>115</v>
      </c>
      <c r="H745" t="s">
        <v>115</v>
      </c>
    </row>
    <row r="746" spans="1:8" x14ac:dyDescent="0.25">
      <c r="A746">
        <v>1934668</v>
      </c>
      <c r="B746">
        <v>42010</v>
      </c>
      <c r="C746">
        <v>0.58586805555555554</v>
      </c>
      <c r="D746" t="s">
        <v>911</v>
      </c>
      <c r="E746" t="s">
        <v>912</v>
      </c>
      <c r="F746" t="s">
        <v>112</v>
      </c>
      <c r="G746" t="s">
        <v>116</v>
      </c>
      <c r="H746" t="s">
        <v>79</v>
      </c>
    </row>
    <row r="747" spans="1:8" x14ac:dyDescent="0.25">
      <c r="A747">
        <v>1934703</v>
      </c>
      <c r="B747">
        <v>42010</v>
      </c>
      <c r="C747">
        <v>0.58907407407407408</v>
      </c>
      <c r="D747" t="s">
        <v>913</v>
      </c>
      <c r="E747" t="s">
        <v>914</v>
      </c>
      <c r="F747" t="s">
        <v>112</v>
      </c>
      <c r="G747" t="s">
        <v>115</v>
      </c>
      <c r="H747" t="s">
        <v>115</v>
      </c>
    </row>
    <row r="748" spans="1:8" x14ac:dyDescent="0.25">
      <c r="A748">
        <v>1934757</v>
      </c>
      <c r="B748">
        <v>42010</v>
      </c>
      <c r="C748">
        <v>0.59486111111111117</v>
      </c>
      <c r="D748" t="s">
        <v>915</v>
      </c>
      <c r="E748" t="s">
        <v>916</v>
      </c>
      <c r="F748" t="s">
        <v>112</v>
      </c>
      <c r="G748" t="s">
        <v>115</v>
      </c>
      <c r="H748" t="s">
        <v>115</v>
      </c>
    </row>
    <row r="749" spans="1:8" x14ac:dyDescent="0.25">
      <c r="A749">
        <v>1934815</v>
      </c>
      <c r="B749">
        <v>42010</v>
      </c>
      <c r="C749">
        <v>0.59980324074074076</v>
      </c>
      <c r="D749" t="s">
        <v>917</v>
      </c>
      <c r="E749" t="s">
        <v>918</v>
      </c>
      <c r="F749" t="s">
        <v>112</v>
      </c>
      <c r="G749" t="s">
        <v>115</v>
      </c>
      <c r="H749" t="s">
        <v>115</v>
      </c>
    </row>
    <row r="750" spans="1:8" x14ac:dyDescent="0.25">
      <c r="A750">
        <v>1934854</v>
      </c>
      <c r="B750">
        <v>42010</v>
      </c>
      <c r="C750">
        <v>0.60420138888888886</v>
      </c>
      <c r="D750" t="s">
        <v>919</v>
      </c>
      <c r="E750" t="s">
        <v>920</v>
      </c>
      <c r="F750" t="s">
        <v>112</v>
      </c>
      <c r="G750" t="s">
        <v>115</v>
      </c>
      <c r="H750" t="s">
        <v>115</v>
      </c>
    </row>
    <row r="751" spans="1:8" x14ac:dyDescent="0.25">
      <c r="A751">
        <v>1935028</v>
      </c>
      <c r="B751">
        <v>42010</v>
      </c>
      <c r="C751">
        <v>0.6196180555555556</v>
      </c>
      <c r="D751" t="s">
        <v>921</v>
      </c>
      <c r="E751" t="s">
        <v>922</v>
      </c>
      <c r="F751" t="s">
        <v>112</v>
      </c>
      <c r="G751" t="s">
        <v>115</v>
      </c>
      <c r="H751" t="s">
        <v>115</v>
      </c>
    </row>
    <row r="752" spans="1:8" x14ac:dyDescent="0.25">
      <c r="A752">
        <v>1935052</v>
      </c>
      <c r="B752">
        <v>42010</v>
      </c>
      <c r="C752">
        <v>0.62239583333333337</v>
      </c>
      <c r="D752" t="s">
        <v>923</v>
      </c>
      <c r="E752" t="s">
        <v>924</v>
      </c>
      <c r="F752" t="s">
        <v>112</v>
      </c>
      <c r="G752" t="s">
        <v>115</v>
      </c>
      <c r="H752" t="s">
        <v>115</v>
      </c>
    </row>
    <row r="753" spans="1:8" x14ac:dyDescent="0.25">
      <c r="A753">
        <v>1935095</v>
      </c>
      <c r="B753">
        <v>42010</v>
      </c>
      <c r="C753">
        <v>0.62707175925925929</v>
      </c>
      <c r="D753" t="s">
        <v>925</v>
      </c>
      <c r="E753" t="s">
        <v>926</v>
      </c>
      <c r="F753" t="s">
        <v>111</v>
      </c>
      <c r="G753" t="s">
        <v>115</v>
      </c>
      <c r="H753" t="s">
        <v>115</v>
      </c>
    </row>
    <row r="754" spans="1:8" x14ac:dyDescent="0.25">
      <c r="A754">
        <v>1935119</v>
      </c>
      <c r="B754">
        <v>42010</v>
      </c>
      <c r="C754">
        <v>0.62869212962962961</v>
      </c>
      <c r="D754" t="s">
        <v>927</v>
      </c>
      <c r="E754" t="s">
        <v>928</v>
      </c>
      <c r="F754" t="s">
        <v>111</v>
      </c>
      <c r="G754" t="s">
        <v>117</v>
      </c>
      <c r="H754" t="s">
        <v>80</v>
      </c>
    </row>
    <row r="755" spans="1:8" x14ac:dyDescent="0.25">
      <c r="A755">
        <v>1935141</v>
      </c>
      <c r="B755">
        <v>42010</v>
      </c>
      <c r="C755">
        <v>0.63091435185185185</v>
      </c>
      <c r="D755" t="s">
        <v>929</v>
      </c>
      <c r="E755" t="s">
        <v>930</v>
      </c>
      <c r="F755" t="s">
        <v>111</v>
      </c>
      <c r="G755" t="s">
        <v>115</v>
      </c>
      <c r="H755" t="s">
        <v>115</v>
      </c>
    </row>
    <row r="756" spans="1:8" x14ac:dyDescent="0.25">
      <c r="A756">
        <v>1935170</v>
      </c>
      <c r="B756">
        <v>42010</v>
      </c>
      <c r="C756">
        <v>0.63386574074074076</v>
      </c>
      <c r="D756" t="s">
        <v>714</v>
      </c>
      <c r="E756" t="s">
        <v>715</v>
      </c>
      <c r="F756" t="s">
        <v>111</v>
      </c>
      <c r="G756" t="s">
        <v>115</v>
      </c>
      <c r="H756" t="s">
        <v>115</v>
      </c>
    </row>
    <row r="757" spans="1:8" x14ac:dyDescent="0.25">
      <c r="A757">
        <v>1935189</v>
      </c>
      <c r="B757">
        <v>42010</v>
      </c>
      <c r="C757">
        <v>0.63527777777777772</v>
      </c>
      <c r="D757" t="s">
        <v>716</v>
      </c>
      <c r="E757" t="s">
        <v>717</v>
      </c>
      <c r="F757" t="s">
        <v>111</v>
      </c>
      <c r="G757" t="s">
        <v>115</v>
      </c>
      <c r="H757" t="s">
        <v>115</v>
      </c>
    </row>
    <row r="758" spans="1:8" x14ac:dyDescent="0.25">
      <c r="A758">
        <v>1935211</v>
      </c>
      <c r="B758">
        <v>42010</v>
      </c>
      <c r="C758">
        <v>0.63769675925925928</v>
      </c>
      <c r="D758" t="s">
        <v>718</v>
      </c>
      <c r="E758" t="s">
        <v>719</v>
      </c>
      <c r="F758" t="s">
        <v>111</v>
      </c>
      <c r="G758" t="s">
        <v>115</v>
      </c>
      <c r="H758" t="s">
        <v>115</v>
      </c>
    </row>
    <row r="759" spans="1:8" x14ac:dyDescent="0.25">
      <c r="A759">
        <v>1935266</v>
      </c>
      <c r="B759">
        <v>42010</v>
      </c>
      <c r="C759">
        <v>0.64156250000000004</v>
      </c>
      <c r="D759" t="s">
        <v>720</v>
      </c>
      <c r="E759" t="s">
        <v>721</v>
      </c>
      <c r="F759" t="s">
        <v>111</v>
      </c>
      <c r="G759" t="s">
        <v>116</v>
      </c>
      <c r="H759" t="s">
        <v>79</v>
      </c>
    </row>
    <row r="760" spans="1:8" x14ac:dyDescent="0.25">
      <c r="A760">
        <v>1935287</v>
      </c>
      <c r="B760">
        <v>42010</v>
      </c>
      <c r="C760">
        <v>0.64383101851851854</v>
      </c>
      <c r="D760" t="s">
        <v>722</v>
      </c>
      <c r="E760" t="s">
        <v>723</v>
      </c>
      <c r="F760" t="s">
        <v>111</v>
      </c>
      <c r="G760" t="s">
        <v>115</v>
      </c>
      <c r="H760" t="s">
        <v>115</v>
      </c>
    </row>
    <row r="761" spans="1:8" x14ac:dyDescent="0.25">
      <c r="A761">
        <v>1935374</v>
      </c>
      <c r="B761">
        <v>42010</v>
      </c>
      <c r="C761">
        <v>0.65057870370370374</v>
      </c>
      <c r="D761" t="s">
        <v>724</v>
      </c>
      <c r="E761" t="s">
        <v>725</v>
      </c>
      <c r="F761" t="s">
        <v>111</v>
      </c>
      <c r="G761" t="s">
        <v>116</v>
      </c>
      <c r="H761" t="s">
        <v>79</v>
      </c>
    </row>
    <row r="762" spans="1:8" x14ac:dyDescent="0.25">
      <c r="A762">
        <v>1935397</v>
      </c>
      <c r="B762">
        <v>42010</v>
      </c>
      <c r="C762">
        <v>0.65240740740740744</v>
      </c>
      <c r="D762" t="s">
        <v>726</v>
      </c>
      <c r="E762" t="s">
        <v>727</v>
      </c>
      <c r="F762" t="s">
        <v>111</v>
      </c>
      <c r="G762" t="s">
        <v>116</v>
      </c>
      <c r="H762" t="s">
        <v>80</v>
      </c>
    </row>
    <row r="763" spans="1:8" x14ac:dyDescent="0.25">
      <c r="A763">
        <v>1935418</v>
      </c>
      <c r="B763">
        <v>42010</v>
      </c>
      <c r="C763">
        <v>0.65418981481481475</v>
      </c>
      <c r="D763" t="s">
        <v>728</v>
      </c>
      <c r="E763" t="s">
        <v>729</v>
      </c>
      <c r="F763" t="s">
        <v>111</v>
      </c>
      <c r="G763" t="s">
        <v>115</v>
      </c>
      <c r="H763" t="s">
        <v>115</v>
      </c>
    </row>
    <row r="764" spans="1:8" x14ac:dyDescent="0.25">
      <c r="A764">
        <v>1935569</v>
      </c>
      <c r="B764">
        <v>42010</v>
      </c>
      <c r="C764">
        <v>0.66706018518518517</v>
      </c>
      <c r="D764" t="s">
        <v>730</v>
      </c>
      <c r="E764" t="s">
        <v>731</v>
      </c>
      <c r="F764" t="s">
        <v>111</v>
      </c>
      <c r="G764" t="s">
        <v>115</v>
      </c>
      <c r="H764" t="s">
        <v>115</v>
      </c>
    </row>
    <row r="765" spans="1:8" x14ac:dyDescent="0.25">
      <c r="A765">
        <v>1935646</v>
      </c>
      <c r="B765">
        <v>42010</v>
      </c>
      <c r="C765">
        <v>0.67381944444444442</v>
      </c>
      <c r="D765" t="s">
        <v>732</v>
      </c>
      <c r="E765" t="s">
        <v>733</v>
      </c>
      <c r="F765" t="s">
        <v>111</v>
      </c>
      <c r="G765" t="s">
        <v>115</v>
      </c>
      <c r="H765" t="s">
        <v>115</v>
      </c>
    </row>
    <row r="766" spans="1:8" x14ac:dyDescent="0.25">
      <c r="A766">
        <v>1935660</v>
      </c>
      <c r="B766">
        <v>42010</v>
      </c>
      <c r="C766">
        <v>0.67539351851851848</v>
      </c>
      <c r="D766" t="s">
        <v>734</v>
      </c>
      <c r="E766" t="s">
        <v>735</v>
      </c>
      <c r="F766" t="s">
        <v>111</v>
      </c>
      <c r="G766" t="s">
        <v>116</v>
      </c>
      <c r="H766" t="s">
        <v>80</v>
      </c>
    </row>
    <row r="767" spans="1:8" x14ac:dyDescent="0.25">
      <c r="A767">
        <v>1935666</v>
      </c>
      <c r="B767">
        <v>42010</v>
      </c>
      <c r="C767">
        <v>0.67633101851851851</v>
      </c>
      <c r="D767" t="s">
        <v>736</v>
      </c>
      <c r="E767" t="s">
        <v>737</v>
      </c>
      <c r="F767" t="s">
        <v>100</v>
      </c>
      <c r="G767" t="s">
        <v>115</v>
      </c>
      <c r="H767" t="s">
        <v>115</v>
      </c>
    </row>
    <row r="768" spans="1:8" x14ac:dyDescent="0.25">
      <c r="A768">
        <v>1935679</v>
      </c>
      <c r="B768">
        <v>42010</v>
      </c>
      <c r="C768">
        <v>0.67756944444444445</v>
      </c>
      <c r="D768" t="s">
        <v>738</v>
      </c>
      <c r="E768" t="s">
        <v>739</v>
      </c>
      <c r="F768" t="s">
        <v>111</v>
      </c>
      <c r="G768" t="s">
        <v>115</v>
      </c>
      <c r="H768" t="s">
        <v>115</v>
      </c>
    </row>
    <row r="769" spans="1:8" x14ac:dyDescent="0.25">
      <c r="A769">
        <v>1935764</v>
      </c>
      <c r="B769">
        <v>42010</v>
      </c>
      <c r="C769">
        <v>0.68530092592592595</v>
      </c>
      <c r="D769" t="s">
        <v>528</v>
      </c>
      <c r="E769" t="s">
        <v>740</v>
      </c>
      <c r="F769" t="s">
        <v>111</v>
      </c>
      <c r="G769" t="s">
        <v>115</v>
      </c>
      <c r="H769" t="s">
        <v>115</v>
      </c>
    </row>
    <row r="770" spans="1:8" x14ac:dyDescent="0.25">
      <c r="A770">
        <v>1935796</v>
      </c>
      <c r="B770">
        <v>42010</v>
      </c>
      <c r="C770">
        <v>0.6885648148148148</v>
      </c>
      <c r="D770" t="s">
        <v>741</v>
      </c>
      <c r="E770" t="s">
        <v>742</v>
      </c>
      <c r="F770" t="s">
        <v>111</v>
      </c>
      <c r="G770" t="s">
        <v>115</v>
      </c>
      <c r="H770" t="s">
        <v>115</v>
      </c>
    </row>
    <row r="771" spans="1:8" x14ac:dyDescent="0.25">
      <c r="A771">
        <v>1935826</v>
      </c>
      <c r="B771">
        <v>42010</v>
      </c>
      <c r="C771">
        <v>0.69171296296296303</v>
      </c>
      <c r="D771" t="s">
        <v>743</v>
      </c>
      <c r="E771" t="s">
        <v>744</v>
      </c>
      <c r="F771" t="s">
        <v>111</v>
      </c>
      <c r="G771" t="s">
        <v>115</v>
      </c>
      <c r="H771" t="s">
        <v>115</v>
      </c>
    </row>
    <row r="772" spans="1:8" x14ac:dyDescent="0.25">
      <c r="A772">
        <v>1935830</v>
      </c>
      <c r="B772">
        <v>42010</v>
      </c>
      <c r="C772">
        <v>0.69196759259259266</v>
      </c>
      <c r="D772" t="s">
        <v>164</v>
      </c>
      <c r="E772" t="s">
        <v>745</v>
      </c>
      <c r="F772" t="s">
        <v>100</v>
      </c>
      <c r="G772" t="s">
        <v>116</v>
      </c>
      <c r="H772" t="s">
        <v>80</v>
      </c>
    </row>
    <row r="773" spans="1:8" x14ac:dyDescent="0.25">
      <c r="A773">
        <v>1935852</v>
      </c>
      <c r="B773">
        <v>42010</v>
      </c>
      <c r="C773">
        <v>0.69475694444444447</v>
      </c>
      <c r="D773" t="s">
        <v>746</v>
      </c>
      <c r="E773" t="s">
        <v>747</v>
      </c>
      <c r="F773" t="s">
        <v>100</v>
      </c>
      <c r="G773" t="s">
        <v>115</v>
      </c>
      <c r="H773" t="s">
        <v>115</v>
      </c>
    </row>
    <row r="774" spans="1:8" x14ac:dyDescent="0.25">
      <c r="A774">
        <v>1935865</v>
      </c>
      <c r="B774">
        <v>42010</v>
      </c>
      <c r="C774">
        <v>0.69576388888888896</v>
      </c>
      <c r="D774" t="s">
        <v>748</v>
      </c>
      <c r="E774" t="s">
        <v>749</v>
      </c>
      <c r="F774" t="s">
        <v>100</v>
      </c>
      <c r="G774" t="s">
        <v>116</v>
      </c>
      <c r="H774" t="s">
        <v>79</v>
      </c>
    </row>
    <row r="775" spans="1:8" x14ac:dyDescent="0.25">
      <c r="A775">
        <v>1935874</v>
      </c>
      <c r="B775">
        <v>42010</v>
      </c>
      <c r="C775">
        <v>0.69649305555555552</v>
      </c>
      <c r="D775" t="s">
        <v>750</v>
      </c>
      <c r="E775" t="s">
        <v>751</v>
      </c>
      <c r="F775" t="s">
        <v>111</v>
      </c>
      <c r="G775" t="s">
        <v>115</v>
      </c>
      <c r="H775" t="s">
        <v>115</v>
      </c>
    </row>
    <row r="776" spans="1:8" x14ac:dyDescent="0.25">
      <c r="A776">
        <v>1935902</v>
      </c>
      <c r="B776">
        <v>42010</v>
      </c>
      <c r="C776">
        <v>0.69892361111111112</v>
      </c>
      <c r="D776" t="s">
        <v>752</v>
      </c>
      <c r="E776" t="s">
        <v>753</v>
      </c>
      <c r="F776" t="s">
        <v>100</v>
      </c>
      <c r="G776" t="s">
        <v>115</v>
      </c>
      <c r="H776" t="s">
        <v>115</v>
      </c>
    </row>
    <row r="777" spans="1:8" x14ac:dyDescent="0.25">
      <c r="A777">
        <v>1935904</v>
      </c>
      <c r="B777">
        <v>42010</v>
      </c>
      <c r="C777">
        <v>0.69928240740740744</v>
      </c>
      <c r="D777" t="s">
        <v>754</v>
      </c>
      <c r="E777" t="s">
        <v>755</v>
      </c>
      <c r="F777" t="s">
        <v>111</v>
      </c>
      <c r="G777" t="s">
        <v>115</v>
      </c>
      <c r="H777" t="s">
        <v>115</v>
      </c>
    </row>
    <row r="778" spans="1:8" x14ac:dyDescent="0.25">
      <c r="A778">
        <v>1935963</v>
      </c>
      <c r="B778">
        <v>42010</v>
      </c>
      <c r="C778">
        <v>0.70414351851851853</v>
      </c>
      <c r="D778" t="s">
        <v>756</v>
      </c>
      <c r="E778" t="s">
        <v>757</v>
      </c>
      <c r="F778" t="s">
        <v>100</v>
      </c>
      <c r="G778" t="s">
        <v>117</v>
      </c>
      <c r="H778" t="s">
        <v>79</v>
      </c>
    </row>
    <row r="779" spans="1:8" x14ac:dyDescent="0.25">
      <c r="A779">
        <v>1936005</v>
      </c>
      <c r="B779">
        <v>42010</v>
      </c>
      <c r="C779">
        <v>0.70840277777777771</v>
      </c>
      <c r="D779" t="s">
        <v>758</v>
      </c>
      <c r="E779" t="s">
        <v>759</v>
      </c>
      <c r="F779" t="s">
        <v>100</v>
      </c>
      <c r="G779" t="s">
        <v>115</v>
      </c>
      <c r="H779" t="s">
        <v>115</v>
      </c>
    </row>
    <row r="780" spans="1:8" x14ac:dyDescent="0.25">
      <c r="A780">
        <v>1936022</v>
      </c>
      <c r="B780">
        <v>42010</v>
      </c>
      <c r="C780">
        <v>0.71015046296296302</v>
      </c>
      <c r="D780" t="s">
        <v>760</v>
      </c>
      <c r="E780" t="s">
        <v>761</v>
      </c>
      <c r="F780" t="s">
        <v>100</v>
      </c>
      <c r="G780" t="s">
        <v>116</v>
      </c>
      <c r="H780" t="s">
        <v>80</v>
      </c>
    </row>
    <row r="781" spans="1:8" x14ac:dyDescent="0.25">
      <c r="A781">
        <v>1936054</v>
      </c>
      <c r="B781">
        <v>42010</v>
      </c>
      <c r="C781">
        <v>0.71481481481481479</v>
      </c>
      <c r="D781" t="s">
        <v>762</v>
      </c>
      <c r="E781" t="s">
        <v>763</v>
      </c>
      <c r="F781" t="s">
        <v>100</v>
      </c>
      <c r="G781" t="s">
        <v>115</v>
      </c>
      <c r="H781" t="s">
        <v>115</v>
      </c>
    </row>
    <row r="782" spans="1:8" x14ac:dyDescent="0.25">
      <c r="A782">
        <v>1936082</v>
      </c>
      <c r="B782">
        <v>42010</v>
      </c>
      <c r="C782">
        <v>0.71827546296296296</v>
      </c>
      <c r="D782" t="s">
        <v>537</v>
      </c>
      <c r="E782" t="s">
        <v>764</v>
      </c>
      <c r="F782" t="s">
        <v>100</v>
      </c>
      <c r="G782" t="s">
        <v>115</v>
      </c>
      <c r="H782" t="s">
        <v>115</v>
      </c>
    </row>
    <row r="783" spans="1:8" x14ac:dyDescent="0.25">
      <c r="A783">
        <v>1936103</v>
      </c>
      <c r="B783">
        <v>42010</v>
      </c>
      <c r="C783">
        <v>0.72040509259259267</v>
      </c>
      <c r="D783" t="s">
        <v>404</v>
      </c>
      <c r="E783" t="s">
        <v>765</v>
      </c>
      <c r="F783" t="s">
        <v>100</v>
      </c>
      <c r="G783" t="s">
        <v>116</v>
      </c>
      <c r="H783" t="s">
        <v>79</v>
      </c>
    </row>
    <row r="784" spans="1:8" x14ac:dyDescent="0.25">
      <c r="A784">
        <v>1936153</v>
      </c>
      <c r="B784">
        <v>42010</v>
      </c>
      <c r="C784">
        <v>0.72944444444444445</v>
      </c>
      <c r="D784" t="s">
        <v>766</v>
      </c>
      <c r="E784" t="s">
        <v>767</v>
      </c>
      <c r="F784" t="s">
        <v>100</v>
      </c>
      <c r="G784" t="s">
        <v>116</v>
      </c>
      <c r="H784" t="s">
        <v>79</v>
      </c>
    </row>
    <row r="785" spans="1:8" x14ac:dyDescent="0.25">
      <c r="A785">
        <v>1936164</v>
      </c>
      <c r="B785">
        <v>42010</v>
      </c>
      <c r="C785">
        <v>0.73143518518518524</v>
      </c>
      <c r="D785" t="s">
        <v>768</v>
      </c>
      <c r="E785" t="s">
        <v>769</v>
      </c>
      <c r="F785" t="s">
        <v>100</v>
      </c>
      <c r="G785" t="s">
        <v>115</v>
      </c>
      <c r="H785" t="s">
        <v>115</v>
      </c>
    </row>
    <row r="786" spans="1:8" x14ac:dyDescent="0.25">
      <c r="A786">
        <v>1936192</v>
      </c>
      <c r="B786">
        <v>42010</v>
      </c>
      <c r="C786">
        <v>0.7379282407407407</v>
      </c>
      <c r="D786" t="s">
        <v>770</v>
      </c>
      <c r="E786" t="s">
        <v>771</v>
      </c>
      <c r="F786" t="s">
        <v>100</v>
      </c>
      <c r="G786" t="s">
        <v>115</v>
      </c>
      <c r="H786" t="s">
        <v>115</v>
      </c>
    </row>
    <row r="787" spans="1:8" x14ac:dyDescent="0.25">
      <c r="A787">
        <v>1936201</v>
      </c>
      <c r="B787">
        <v>42010</v>
      </c>
      <c r="C787">
        <v>0.7391550925925926</v>
      </c>
      <c r="D787" t="s">
        <v>772</v>
      </c>
      <c r="E787" t="s">
        <v>773</v>
      </c>
      <c r="F787" t="s">
        <v>100</v>
      </c>
      <c r="G787" t="s">
        <v>115</v>
      </c>
      <c r="H787" t="s">
        <v>115</v>
      </c>
    </row>
    <row r="788" spans="1:8" x14ac:dyDescent="0.25">
      <c r="A788">
        <v>1936209</v>
      </c>
      <c r="B788">
        <v>42010</v>
      </c>
      <c r="C788">
        <v>0.74160879629629628</v>
      </c>
      <c r="D788" t="s">
        <v>774</v>
      </c>
      <c r="E788" t="s">
        <v>775</v>
      </c>
      <c r="F788" t="s">
        <v>100</v>
      </c>
      <c r="G788" t="s">
        <v>115</v>
      </c>
      <c r="H788" t="s">
        <v>115</v>
      </c>
    </row>
    <row r="789" spans="1:8" x14ac:dyDescent="0.25">
      <c r="A789">
        <v>1936219</v>
      </c>
      <c r="B789">
        <v>42010</v>
      </c>
      <c r="C789">
        <v>0.74283564814814806</v>
      </c>
      <c r="D789" t="s">
        <v>776</v>
      </c>
      <c r="E789" t="s">
        <v>777</v>
      </c>
      <c r="F789" t="s">
        <v>100</v>
      </c>
      <c r="G789" t="s">
        <v>115</v>
      </c>
      <c r="H789" t="s">
        <v>115</v>
      </c>
    </row>
    <row r="790" spans="1:8" x14ac:dyDescent="0.25">
      <c r="A790">
        <v>1936227</v>
      </c>
      <c r="B790">
        <v>42010</v>
      </c>
      <c r="C790">
        <v>0.74510416666666668</v>
      </c>
      <c r="D790" t="s">
        <v>778</v>
      </c>
      <c r="E790" t="s">
        <v>779</v>
      </c>
      <c r="F790" t="s">
        <v>100</v>
      </c>
      <c r="G790" t="s">
        <v>115</v>
      </c>
      <c r="H790" t="s">
        <v>115</v>
      </c>
    </row>
    <row r="791" spans="1:8" x14ac:dyDescent="0.25">
      <c r="A791">
        <v>1936233</v>
      </c>
      <c r="B791">
        <v>42010</v>
      </c>
      <c r="C791">
        <v>0.74662037037037043</v>
      </c>
      <c r="D791" t="s">
        <v>780</v>
      </c>
      <c r="E791" t="s">
        <v>781</v>
      </c>
      <c r="F791" t="s">
        <v>100</v>
      </c>
      <c r="G791" t="s">
        <v>115</v>
      </c>
      <c r="H791" t="s">
        <v>115</v>
      </c>
    </row>
    <row r="792" spans="1:8" x14ac:dyDescent="0.25">
      <c r="A792">
        <v>1936237</v>
      </c>
      <c r="B792">
        <v>42010</v>
      </c>
      <c r="C792">
        <v>0.74843749999999998</v>
      </c>
      <c r="D792" t="s">
        <v>782</v>
      </c>
      <c r="E792" t="s">
        <v>783</v>
      </c>
      <c r="F792" t="s">
        <v>100</v>
      </c>
      <c r="G792" t="s">
        <v>115</v>
      </c>
      <c r="H792" t="s">
        <v>115</v>
      </c>
    </row>
    <row r="793" spans="1:8" x14ac:dyDescent="0.25">
      <c r="A793">
        <v>1937391</v>
      </c>
      <c r="B793">
        <v>42011</v>
      </c>
      <c r="C793">
        <v>0.39229166666666665</v>
      </c>
      <c r="D793" t="s">
        <v>784</v>
      </c>
      <c r="E793" t="s">
        <v>785</v>
      </c>
      <c r="F793" t="s">
        <v>112</v>
      </c>
      <c r="G793" t="s">
        <v>115</v>
      </c>
      <c r="H793" t="s">
        <v>115</v>
      </c>
    </row>
    <row r="794" spans="1:8" x14ac:dyDescent="0.25">
      <c r="A794">
        <v>1938723</v>
      </c>
      <c r="B794">
        <v>42011</v>
      </c>
      <c r="C794">
        <v>0.47881944444444446</v>
      </c>
      <c r="D794" t="s">
        <v>786</v>
      </c>
      <c r="E794" t="s">
        <v>787</v>
      </c>
      <c r="F794" t="s">
        <v>112</v>
      </c>
      <c r="G794" t="s">
        <v>115</v>
      </c>
      <c r="H794" t="s">
        <v>115</v>
      </c>
    </row>
    <row r="795" spans="1:8" x14ac:dyDescent="0.25">
      <c r="A795">
        <v>1938761</v>
      </c>
      <c r="B795">
        <v>42011</v>
      </c>
      <c r="C795">
        <v>0.48116898148148146</v>
      </c>
      <c r="D795" t="s">
        <v>788</v>
      </c>
      <c r="E795" t="s">
        <v>789</v>
      </c>
      <c r="F795" t="s">
        <v>112</v>
      </c>
      <c r="G795" t="s">
        <v>115</v>
      </c>
      <c r="H795" t="s">
        <v>115</v>
      </c>
    </row>
    <row r="796" spans="1:8" x14ac:dyDescent="0.25">
      <c r="A796">
        <v>1938823</v>
      </c>
      <c r="B796">
        <v>42011</v>
      </c>
      <c r="C796">
        <v>0.48516203703703703</v>
      </c>
      <c r="D796" t="s">
        <v>790</v>
      </c>
      <c r="E796" t="s">
        <v>791</v>
      </c>
      <c r="F796" t="s">
        <v>112</v>
      </c>
      <c r="G796" t="s">
        <v>117</v>
      </c>
      <c r="H796" t="s">
        <v>80</v>
      </c>
    </row>
    <row r="797" spans="1:8" x14ac:dyDescent="0.25">
      <c r="A797">
        <v>1938855</v>
      </c>
      <c r="B797">
        <v>42011</v>
      </c>
      <c r="C797">
        <v>0.48692129629629632</v>
      </c>
      <c r="D797" t="s">
        <v>792</v>
      </c>
      <c r="E797" t="s">
        <v>793</v>
      </c>
      <c r="F797" t="s">
        <v>112</v>
      </c>
      <c r="G797" t="s">
        <v>116</v>
      </c>
      <c r="H797" t="s">
        <v>80</v>
      </c>
    </row>
    <row r="798" spans="1:8" x14ac:dyDescent="0.25">
      <c r="A798">
        <v>1938873</v>
      </c>
      <c r="B798">
        <v>42011</v>
      </c>
      <c r="C798">
        <v>0.48825231481481479</v>
      </c>
      <c r="D798" t="s">
        <v>794</v>
      </c>
      <c r="E798" t="s">
        <v>795</v>
      </c>
      <c r="F798" t="s">
        <v>112</v>
      </c>
      <c r="G798" t="s">
        <v>115</v>
      </c>
      <c r="H798" t="s">
        <v>115</v>
      </c>
    </row>
    <row r="799" spans="1:8" x14ac:dyDescent="0.25">
      <c r="A799">
        <v>1938963</v>
      </c>
      <c r="B799">
        <v>42011</v>
      </c>
      <c r="C799">
        <v>0.49313657407407407</v>
      </c>
      <c r="D799" t="s">
        <v>796</v>
      </c>
      <c r="E799" t="s">
        <v>797</v>
      </c>
      <c r="F799" t="s">
        <v>112</v>
      </c>
      <c r="G799" t="s">
        <v>115</v>
      </c>
      <c r="H799" t="s">
        <v>115</v>
      </c>
    </row>
    <row r="800" spans="1:8" x14ac:dyDescent="0.25">
      <c r="A800">
        <v>1938989</v>
      </c>
      <c r="B800">
        <v>42011</v>
      </c>
      <c r="C800">
        <v>0.4946875</v>
      </c>
      <c r="D800" t="s">
        <v>798</v>
      </c>
      <c r="E800" t="s">
        <v>799</v>
      </c>
      <c r="F800" t="s">
        <v>112</v>
      </c>
      <c r="G800" t="s">
        <v>117</v>
      </c>
      <c r="H800" t="s">
        <v>115</v>
      </c>
    </row>
    <row r="801" spans="1:8" x14ac:dyDescent="0.25">
      <c r="A801">
        <v>1939005</v>
      </c>
      <c r="B801">
        <v>42011</v>
      </c>
      <c r="C801">
        <v>0.49618055555555557</v>
      </c>
      <c r="D801" t="s">
        <v>800</v>
      </c>
      <c r="E801" t="s">
        <v>801</v>
      </c>
      <c r="F801" t="s">
        <v>112</v>
      </c>
      <c r="G801" t="s">
        <v>115</v>
      </c>
      <c r="H801" t="s">
        <v>115</v>
      </c>
    </row>
    <row r="802" spans="1:8" x14ac:dyDescent="0.25">
      <c r="A802">
        <v>1939088</v>
      </c>
      <c r="B802">
        <v>42011</v>
      </c>
      <c r="C802">
        <v>0.50126157407407412</v>
      </c>
      <c r="D802" t="s">
        <v>802</v>
      </c>
      <c r="E802" t="s">
        <v>803</v>
      </c>
      <c r="F802" t="s">
        <v>112</v>
      </c>
      <c r="G802" t="s">
        <v>115</v>
      </c>
      <c r="H802" t="s">
        <v>115</v>
      </c>
    </row>
    <row r="803" spans="1:8" x14ac:dyDescent="0.25">
      <c r="A803">
        <v>1939133</v>
      </c>
      <c r="B803">
        <v>42011</v>
      </c>
      <c r="C803">
        <v>0.50407407407407401</v>
      </c>
      <c r="D803" t="s">
        <v>804</v>
      </c>
      <c r="E803" t="s">
        <v>805</v>
      </c>
      <c r="F803" t="s">
        <v>112</v>
      </c>
      <c r="G803" t="s">
        <v>116</v>
      </c>
      <c r="H803" t="s">
        <v>80</v>
      </c>
    </row>
    <row r="804" spans="1:8" x14ac:dyDescent="0.25">
      <c r="A804">
        <v>1939163</v>
      </c>
      <c r="B804">
        <v>42011</v>
      </c>
      <c r="C804">
        <v>0.50613425925925926</v>
      </c>
      <c r="D804" t="s">
        <v>806</v>
      </c>
      <c r="E804" t="s">
        <v>807</v>
      </c>
      <c r="F804" t="s">
        <v>112</v>
      </c>
      <c r="G804" t="s">
        <v>116</v>
      </c>
      <c r="H804" t="s">
        <v>80</v>
      </c>
    </row>
    <row r="805" spans="1:8" x14ac:dyDescent="0.25">
      <c r="A805">
        <v>1939192</v>
      </c>
      <c r="B805">
        <v>42011</v>
      </c>
      <c r="C805">
        <v>0.5083333333333333</v>
      </c>
      <c r="D805" t="s">
        <v>808</v>
      </c>
      <c r="E805" t="s">
        <v>809</v>
      </c>
      <c r="F805" t="s">
        <v>112</v>
      </c>
      <c r="G805" t="s">
        <v>115</v>
      </c>
      <c r="H805" t="s">
        <v>115</v>
      </c>
    </row>
    <row r="806" spans="1:8" x14ac:dyDescent="0.25">
      <c r="A806">
        <v>1939225</v>
      </c>
      <c r="B806">
        <v>42011</v>
      </c>
      <c r="C806">
        <v>0.51129629629629625</v>
      </c>
      <c r="D806" t="s">
        <v>810</v>
      </c>
      <c r="E806" t="s">
        <v>811</v>
      </c>
      <c r="F806" t="s">
        <v>112</v>
      </c>
      <c r="G806" t="s">
        <v>115</v>
      </c>
      <c r="H806" t="s">
        <v>115</v>
      </c>
    </row>
    <row r="807" spans="1:8" x14ac:dyDescent="0.25">
      <c r="A807">
        <v>1939253</v>
      </c>
      <c r="B807">
        <v>42011</v>
      </c>
      <c r="C807">
        <v>0.51371527777777781</v>
      </c>
      <c r="D807" t="s">
        <v>812</v>
      </c>
      <c r="E807" t="s">
        <v>813</v>
      </c>
      <c r="F807" t="s">
        <v>112</v>
      </c>
      <c r="G807" t="s">
        <v>115</v>
      </c>
      <c r="H807" t="s">
        <v>115</v>
      </c>
    </row>
    <row r="808" spans="1:8" x14ac:dyDescent="0.25">
      <c r="A808">
        <v>1939285</v>
      </c>
      <c r="B808">
        <v>42011</v>
      </c>
      <c r="C808">
        <v>0.51673611111111117</v>
      </c>
      <c r="D808" t="s">
        <v>814</v>
      </c>
      <c r="E808" t="s">
        <v>815</v>
      </c>
      <c r="F808" t="s">
        <v>112</v>
      </c>
      <c r="G808" t="s">
        <v>115</v>
      </c>
      <c r="H808" t="s">
        <v>115</v>
      </c>
    </row>
    <row r="809" spans="1:8" x14ac:dyDescent="0.25">
      <c r="A809">
        <v>1939364</v>
      </c>
      <c r="B809">
        <v>42011</v>
      </c>
      <c r="C809">
        <v>0.52429398148148143</v>
      </c>
      <c r="D809" t="s">
        <v>816</v>
      </c>
      <c r="E809" t="s">
        <v>817</v>
      </c>
      <c r="F809" t="s">
        <v>112</v>
      </c>
      <c r="G809" t="s">
        <v>116</v>
      </c>
      <c r="H809" t="s">
        <v>79</v>
      </c>
    </row>
    <row r="810" spans="1:8" x14ac:dyDescent="0.25">
      <c r="A810">
        <v>1939383</v>
      </c>
      <c r="B810">
        <v>42011</v>
      </c>
      <c r="C810">
        <v>0.52754629629629635</v>
      </c>
      <c r="D810" t="s">
        <v>818</v>
      </c>
      <c r="E810" t="s">
        <v>819</v>
      </c>
      <c r="F810" t="s">
        <v>112</v>
      </c>
      <c r="G810" t="s">
        <v>116</v>
      </c>
      <c r="H810" t="s">
        <v>79</v>
      </c>
    </row>
    <row r="811" spans="1:8" x14ac:dyDescent="0.25">
      <c r="A811">
        <v>1939440</v>
      </c>
      <c r="B811">
        <v>42011</v>
      </c>
      <c r="C811">
        <v>0.53353009259259265</v>
      </c>
      <c r="D811" t="s">
        <v>820</v>
      </c>
      <c r="E811" t="s">
        <v>821</v>
      </c>
      <c r="F811" t="s">
        <v>112</v>
      </c>
      <c r="G811" t="s">
        <v>115</v>
      </c>
      <c r="H811" t="s">
        <v>115</v>
      </c>
    </row>
    <row r="812" spans="1:8" x14ac:dyDescent="0.25">
      <c r="A812">
        <v>1939503</v>
      </c>
      <c r="B812">
        <v>42011</v>
      </c>
      <c r="C812">
        <v>0.54321759259259261</v>
      </c>
      <c r="D812" t="s">
        <v>822</v>
      </c>
      <c r="E812" t="s">
        <v>823</v>
      </c>
      <c r="F812" t="s">
        <v>112</v>
      </c>
      <c r="G812" t="s">
        <v>116</v>
      </c>
      <c r="H812" t="s">
        <v>80</v>
      </c>
    </row>
    <row r="813" spans="1:8" x14ac:dyDescent="0.25">
      <c r="A813">
        <v>1939523</v>
      </c>
      <c r="B813">
        <v>42011</v>
      </c>
      <c r="C813">
        <v>0.54539351851851847</v>
      </c>
      <c r="D813" t="s">
        <v>824</v>
      </c>
      <c r="E813" t="s">
        <v>825</v>
      </c>
      <c r="F813" t="s">
        <v>112</v>
      </c>
      <c r="G813" t="s">
        <v>115</v>
      </c>
      <c r="H813" t="s">
        <v>115</v>
      </c>
    </row>
    <row r="814" spans="1:8" x14ac:dyDescent="0.25">
      <c r="A814">
        <v>1939536</v>
      </c>
      <c r="B814">
        <v>42011</v>
      </c>
      <c r="C814">
        <v>0.54697916666666668</v>
      </c>
      <c r="D814" t="s">
        <v>826</v>
      </c>
      <c r="E814" t="s">
        <v>827</v>
      </c>
      <c r="F814" t="s">
        <v>112</v>
      </c>
      <c r="G814" t="s">
        <v>115</v>
      </c>
      <c r="H814" t="s">
        <v>115</v>
      </c>
    </row>
    <row r="815" spans="1:8" x14ac:dyDescent="0.25">
      <c r="A815">
        <v>1939549</v>
      </c>
      <c r="B815">
        <v>42011</v>
      </c>
      <c r="C815">
        <v>0.54873842592592592</v>
      </c>
      <c r="D815" t="s">
        <v>828</v>
      </c>
      <c r="E815" t="s">
        <v>829</v>
      </c>
      <c r="F815" t="s">
        <v>112</v>
      </c>
      <c r="G815" t="s">
        <v>116</v>
      </c>
      <c r="H815" t="s">
        <v>79</v>
      </c>
    </row>
    <row r="816" spans="1:8" x14ac:dyDescent="0.25">
      <c r="A816">
        <v>1939582</v>
      </c>
      <c r="B816">
        <v>42011</v>
      </c>
      <c r="C816">
        <v>0.55412037037037043</v>
      </c>
      <c r="D816" t="s">
        <v>830</v>
      </c>
      <c r="E816" t="s">
        <v>831</v>
      </c>
      <c r="F816" t="s">
        <v>112</v>
      </c>
      <c r="G816" t="s">
        <v>115</v>
      </c>
      <c r="H816" t="s">
        <v>115</v>
      </c>
    </row>
    <row r="817" spans="1:8" x14ac:dyDescent="0.25">
      <c r="A817">
        <v>1939618</v>
      </c>
      <c r="B817">
        <v>42011</v>
      </c>
      <c r="C817">
        <v>0.55920138888888882</v>
      </c>
      <c r="D817" t="s">
        <v>832</v>
      </c>
      <c r="E817" t="s">
        <v>833</v>
      </c>
      <c r="F817" t="s">
        <v>112</v>
      </c>
      <c r="G817" t="s">
        <v>116</v>
      </c>
      <c r="H817" t="s">
        <v>79</v>
      </c>
    </row>
    <row r="818" spans="1:8" x14ac:dyDescent="0.25">
      <c r="A818">
        <v>1939636</v>
      </c>
      <c r="B818">
        <v>42011</v>
      </c>
      <c r="C818">
        <v>0.56094907407407402</v>
      </c>
      <c r="D818" t="s">
        <v>834</v>
      </c>
      <c r="E818" t="s">
        <v>835</v>
      </c>
      <c r="F818" t="s">
        <v>112</v>
      </c>
      <c r="G818" t="s">
        <v>115</v>
      </c>
      <c r="H818" t="s">
        <v>115</v>
      </c>
    </row>
    <row r="819" spans="1:8" x14ac:dyDescent="0.25">
      <c r="A819">
        <v>1940072</v>
      </c>
      <c r="B819">
        <v>42011</v>
      </c>
      <c r="C819">
        <v>0.61108796296296297</v>
      </c>
      <c r="D819" t="s">
        <v>836</v>
      </c>
      <c r="E819" t="s">
        <v>837</v>
      </c>
      <c r="F819" t="s">
        <v>112</v>
      </c>
      <c r="G819" t="s">
        <v>115</v>
      </c>
      <c r="H819" t="s">
        <v>115</v>
      </c>
    </row>
    <row r="820" spans="1:8" x14ac:dyDescent="0.25">
      <c r="A820">
        <v>1940157</v>
      </c>
      <c r="B820">
        <v>42011</v>
      </c>
      <c r="C820">
        <v>0.61913194444444442</v>
      </c>
      <c r="D820" t="s">
        <v>838</v>
      </c>
      <c r="E820" t="s">
        <v>839</v>
      </c>
      <c r="F820" t="s">
        <v>112</v>
      </c>
      <c r="G820" t="s">
        <v>115</v>
      </c>
      <c r="H820" t="s">
        <v>115</v>
      </c>
    </row>
    <row r="821" spans="1:8" x14ac:dyDescent="0.25">
      <c r="A821">
        <v>1940299</v>
      </c>
      <c r="B821">
        <v>42011</v>
      </c>
      <c r="C821">
        <v>0.63078703703703709</v>
      </c>
      <c r="D821" t="s">
        <v>840</v>
      </c>
      <c r="E821" t="s">
        <v>841</v>
      </c>
      <c r="F821" t="s">
        <v>112</v>
      </c>
      <c r="G821" t="s">
        <v>115</v>
      </c>
      <c r="H821" t="s">
        <v>115</v>
      </c>
    </row>
    <row r="822" spans="1:8" x14ac:dyDescent="0.25">
      <c r="A822">
        <v>1940321</v>
      </c>
      <c r="B822">
        <v>42011</v>
      </c>
      <c r="C822">
        <v>0.63273148148148151</v>
      </c>
      <c r="D822" t="s">
        <v>842</v>
      </c>
      <c r="E822" t="s">
        <v>843</v>
      </c>
      <c r="F822" t="s">
        <v>112</v>
      </c>
      <c r="G822" t="s">
        <v>115</v>
      </c>
      <c r="H822" t="s">
        <v>115</v>
      </c>
    </row>
    <row r="823" spans="1:8" x14ac:dyDescent="0.25">
      <c r="A823">
        <v>1940340</v>
      </c>
      <c r="B823">
        <v>42011</v>
      </c>
      <c r="C823">
        <v>0.63400462962962967</v>
      </c>
      <c r="D823" t="s">
        <v>844</v>
      </c>
      <c r="E823" t="s">
        <v>845</v>
      </c>
      <c r="F823" t="s">
        <v>112</v>
      </c>
      <c r="G823" t="s">
        <v>116</v>
      </c>
      <c r="H823" t="s">
        <v>80</v>
      </c>
    </row>
    <row r="824" spans="1:8" x14ac:dyDescent="0.25">
      <c r="A824">
        <v>1940382</v>
      </c>
      <c r="B824">
        <v>42011</v>
      </c>
      <c r="C824">
        <v>0.63659722222222215</v>
      </c>
      <c r="D824" t="s">
        <v>846</v>
      </c>
      <c r="E824" t="s">
        <v>847</v>
      </c>
      <c r="F824" t="s">
        <v>112</v>
      </c>
      <c r="G824" t="s">
        <v>115</v>
      </c>
      <c r="H824" t="s">
        <v>115</v>
      </c>
    </row>
    <row r="825" spans="1:8" x14ac:dyDescent="0.25">
      <c r="A825">
        <v>1940402</v>
      </c>
      <c r="B825">
        <v>42011</v>
      </c>
      <c r="C825">
        <v>0.63878472222222216</v>
      </c>
      <c r="D825" t="s">
        <v>848</v>
      </c>
      <c r="E825" t="s">
        <v>849</v>
      </c>
      <c r="F825" t="s">
        <v>112</v>
      </c>
      <c r="G825" t="s">
        <v>115</v>
      </c>
      <c r="H825" t="s">
        <v>115</v>
      </c>
    </row>
    <row r="826" spans="1:8" x14ac:dyDescent="0.25">
      <c r="A826">
        <v>1940445</v>
      </c>
      <c r="B826">
        <v>42011</v>
      </c>
      <c r="C826">
        <v>0.64276620370370374</v>
      </c>
      <c r="D826" t="s">
        <v>850</v>
      </c>
      <c r="E826" t="s">
        <v>851</v>
      </c>
      <c r="F826" t="s">
        <v>112</v>
      </c>
      <c r="G826" t="s">
        <v>116</v>
      </c>
      <c r="H826" t="s">
        <v>80</v>
      </c>
    </row>
    <row r="827" spans="1:8" x14ac:dyDescent="0.25">
      <c r="A827">
        <v>1940540</v>
      </c>
      <c r="B827">
        <v>42011</v>
      </c>
      <c r="C827">
        <v>0.65258101851851846</v>
      </c>
      <c r="D827" t="s">
        <v>852</v>
      </c>
      <c r="E827" t="s">
        <v>853</v>
      </c>
      <c r="F827" t="s">
        <v>112</v>
      </c>
      <c r="G827" t="s">
        <v>115</v>
      </c>
      <c r="H827" t="s">
        <v>115</v>
      </c>
    </row>
    <row r="828" spans="1:8" x14ac:dyDescent="0.25">
      <c r="A828">
        <v>1940563</v>
      </c>
      <c r="B828">
        <v>42011</v>
      </c>
      <c r="C828">
        <v>0.65479166666666666</v>
      </c>
      <c r="D828" t="s">
        <v>854</v>
      </c>
      <c r="E828" t="s">
        <v>855</v>
      </c>
      <c r="F828" t="s">
        <v>112</v>
      </c>
      <c r="G828" t="s">
        <v>115</v>
      </c>
      <c r="H828" t="s">
        <v>115</v>
      </c>
    </row>
    <row r="829" spans="1:8" x14ac:dyDescent="0.25">
      <c r="A829">
        <v>1940592</v>
      </c>
      <c r="B829">
        <v>42011</v>
      </c>
      <c r="C829">
        <v>0.65769675925925919</v>
      </c>
      <c r="D829" t="s">
        <v>856</v>
      </c>
      <c r="E829" t="s">
        <v>857</v>
      </c>
      <c r="F829" t="s">
        <v>112</v>
      </c>
      <c r="G829" t="s">
        <v>115</v>
      </c>
      <c r="H829" t="s">
        <v>115</v>
      </c>
    </row>
    <row r="830" spans="1:8" x14ac:dyDescent="0.25">
      <c r="A830">
        <v>1940683</v>
      </c>
      <c r="B830">
        <v>42011</v>
      </c>
      <c r="C830">
        <v>0.66590277777777784</v>
      </c>
      <c r="D830" t="s">
        <v>858</v>
      </c>
      <c r="E830" t="s">
        <v>859</v>
      </c>
      <c r="F830" t="s">
        <v>112</v>
      </c>
      <c r="G830" t="s">
        <v>116</v>
      </c>
      <c r="H830" t="s">
        <v>79</v>
      </c>
    </row>
    <row r="831" spans="1:8" x14ac:dyDescent="0.25">
      <c r="A831">
        <v>1940713</v>
      </c>
      <c r="B831">
        <v>42011</v>
      </c>
      <c r="C831">
        <v>0.66836805555555545</v>
      </c>
      <c r="D831" t="s">
        <v>860</v>
      </c>
      <c r="E831" t="s">
        <v>861</v>
      </c>
      <c r="F831" t="s">
        <v>112</v>
      </c>
      <c r="G831" t="s">
        <v>115</v>
      </c>
      <c r="H831" t="s">
        <v>115</v>
      </c>
    </row>
    <row r="832" spans="1:8" x14ac:dyDescent="0.25">
      <c r="A832">
        <v>1940740</v>
      </c>
      <c r="B832">
        <v>42011</v>
      </c>
      <c r="C832">
        <v>0.67104166666666665</v>
      </c>
      <c r="D832" t="s">
        <v>862</v>
      </c>
      <c r="E832" t="s">
        <v>863</v>
      </c>
      <c r="F832" t="s">
        <v>112</v>
      </c>
      <c r="G832" t="s">
        <v>115</v>
      </c>
      <c r="H832" t="s">
        <v>115</v>
      </c>
    </row>
    <row r="833" spans="1:8" x14ac:dyDescent="0.25">
      <c r="A833">
        <v>1940789</v>
      </c>
      <c r="B833">
        <v>42011</v>
      </c>
      <c r="C833">
        <v>0.67553240740740739</v>
      </c>
      <c r="D833" t="s">
        <v>864</v>
      </c>
      <c r="E833" t="s">
        <v>865</v>
      </c>
      <c r="F833" t="s">
        <v>112</v>
      </c>
      <c r="G833" t="s">
        <v>115</v>
      </c>
      <c r="H833" t="s">
        <v>115</v>
      </c>
    </row>
    <row r="834" spans="1:8" x14ac:dyDescent="0.25">
      <c r="A834">
        <v>1940841</v>
      </c>
      <c r="B834">
        <v>42011</v>
      </c>
      <c r="C834">
        <v>0.68053240740740739</v>
      </c>
      <c r="D834" t="s">
        <v>866</v>
      </c>
      <c r="E834" t="s">
        <v>867</v>
      </c>
      <c r="F834" t="s">
        <v>112</v>
      </c>
      <c r="G834" t="s">
        <v>115</v>
      </c>
      <c r="H834" t="s">
        <v>115</v>
      </c>
    </row>
    <row r="835" spans="1:8" x14ac:dyDescent="0.25">
      <c r="A835">
        <v>1940886</v>
      </c>
      <c r="B835">
        <v>42011</v>
      </c>
      <c r="C835">
        <v>0.68447916666666664</v>
      </c>
      <c r="D835" t="s">
        <v>868</v>
      </c>
      <c r="E835" t="s">
        <v>869</v>
      </c>
      <c r="F835" t="s">
        <v>112</v>
      </c>
      <c r="G835" t="s">
        <v>116</v>
      </c>
      <c r="H835" t="s">
        <v>115</v>
      </c>
    </row>
    <row r="836" spans="1:8" x14ac:dyDescent="0.25">
      <c r="A836">
        <v>1941036</v>
      </c>
      <c r="B836">
        <v>42011</v>
      </c>
      <c r="C836">
        <v>0.70112268518518517</v>
      </c>
      <c r="D836" t="s">
        <v>870</v>
      </c>
      <c r="E836" t="s">
        <v>871</v>
      </c>
      <c r="F836" t="s">
        <v>112</v>
      </c>
      <c r="G836" t="s">
        <v>115</v>
      </c>
      <c r="H836" t="s">
        <v>115</v>
      </c>
    </row>
    <row r="837" spans="1:8" x14ac:dyDescent="0.25">
      <c r="A837">
        <v>1941062</v>
      </c>
      <c r="B837">
        <v>42011</v>
      </c>
      <c r="C837">
        <v>0.70385416666666656</v>
      </c>
      <c r="D837" t="s">
        <v>872</v>
      </c>
      <c r="E837" t="s">
        <v>873</v>
      </c>
      <c r="F837" t="s">
        <v>112</v>
      </c>
      <c r="G837" t="s">
        <v>115</v>
      </c>
      <c r="H837" t="s">
        <v>115</v>
      </c>
    </row>
    <row r="838" spans="1:8" x14ac:dyDescent="0.25">
      <c r="A838">
        <v>1941083</v>
      </c>
      <c r="B838">
        <v>42011</v>
      </c>
      <c r="C838">
        <v>0.70605324074074083</v>
      </c>
      <c r="D838" t="s">
        <v>874</v>
      </c>
      <c r="E838" t="s">
        <v>875</v>
      </c>
      <c r="F838" t="s">
        <v>112</v>
      </c>
      <c r="G838" t="s">
        <v>115</v>
      </c>
      <c r="H838" t="s">
        <v>115</v>
      </c>
    </row>
    <row r="839" spans="1:8" x14ac:dyDescent="0.25">
      <c r="A839">
        <v>1946528</v>
      </c>
      <c r="B839">
        <v>42013</v>
      </c>
      <c r="C839">
        <v>0.3528587962962963</v>
      </c>
      <c r="D839" t="s">
        <v>703</v>
      </c>
      <c r="E839" t="s">
        <v>704</v>
      </c>
      <c r="F839" t="s">
        <v>112</v>
      </c>
      <c r="G839" t="s">
        <v>115</v>
      </c>
      <c r="H839" t="s">
        <v>115</v>
      </c>
    </row>
    <row r="840" spans="1:8" x14ac:dyDescent="0.25">
      <c r="A840">
        <v>1946580</v>
      </c>
      <c r="B840">
        <v>42013</v>
      </c>
      <c r="C840">
        <v>0.35806712962962961</v>
      </c>
      <c r="D840" t="s">
        <v>705</v>
      </c>
      <c r="E840" t="s">
        <v>706</v>
      </c>
      <c r="F840" t="s">
        <v>112</v>
      </c>
      <c r="G840" t="s">
        <v>115</v>
      </c>
      <c r="H840" t="s">
        <v>115</v>
      </c>
    </row>
    <row r="841" spans="1:8" x14ac:dyDescent="0.25">
      <c r="A841">
        <v>1946861</v>
      </c>
      <c r="B841">
        <v>42013</v>
      </c>
      <c r="C841">
        <v>0.38188657407407406</v>
      </c>
      <c r="D841" t="s">
        <v>707</v>
      </c>
      <c r="E841" t="s">
        <v>708</v>
      </c>
      <c r="F841" t="s">
        <v>112</v>
      </c>
      <c r="G841" t="s">
        <v>115</v>
      </c>
      <c r="H841" t="s">
        <v>115</v>
      </c>
    </row>
    <row r="842" spans="1:8" x14ac:dyDescent="0.25">
      <c r="A842">
        <v>1946900</v>
      </c>
      <c r="B842">
        <v>42013</v>
      </c>
      <c r="C842">
        <v>0.38556712962962963</v>
      </c>
      <c r="D842" t="s">
        <v>709</v>
      </c>
      <c r="E842" t="s">
        <v>710</v>
      </c>
      <c r="F842" t="s">
        <v>112</v>
      </c>
      <c r="G842" t="s">
        <v>115</v>
      </c>
      <c r="H842" t="s">
        <v>115</v>
      </c>
    </row>
    <row r="843" spans="1:8" x14ac:dyDescent="0.25">
      <c r="A843">
        <v>1947011</v>
      </c>
      <c r="B843">
        <v>42013</v>
      </c>
      <c r="C843">
        <v>0.39663194444444444</v>
      </c>
      <c r="D843" t="s">
        <v>711</v>
      </c>
      <c r="E843" t="s">
        <v>712</v>
      </c>
      <c r="F843" t="s">
        <v>112</v>
      </c>
      <c r="G843" t="s">
        <v>115</v>
      </c>
      <c r="H843" t="s">
        <v>115</v>
      </c>
    </row>
    <row r="844" spans="1:8" x14ac:dyDescent="0.25">
      <c r="A844">
        <v>1947342</v>
      </c>
      <c r="B844">
        <v>42013</v>
      </c>
      <c r="C844">
        <v>0.42248842592592589</v>
      </c>
      <c r="D844" t="s">
        <v>494</v>
      </c>
      <c r="E844" t="s">
        <v>713</v>
      </c>
      <c r="F844" t="s">
        <v>112</v>
      </c>
      <c r="G844" t="s">
        <v>115</v>
      </c>
      <c r="H844" t="s">
        <v>115</v>
      </c>
    </row>
    <row r="845" spans="1:8" x14ac:dyDescent="0.25">
      <c r="A845">
        <v>1889854</v>
      </c>
      <c r="B845">
        <v>41990</v>
      </c>
      <c r="C845">
        <v>0.54540509259259262</v>
      </c>
      <c r="D845" t="s">
        <v>515</v>
      </c>
      <c r="E845" t="s">
        <v>516</v>
      </c>
      <c r="F845" t="s">
        <v>100</v>
      </c>
      <c r="G845" t="s">
        <v>116</v>
      </c>
      <c r="H845" t="s">
        <v>80</v>
      </c>
    </row>
    <row r="846" spans="1:8" x14ac:dyDescent="0.25">
      <c r="A846">
        <v>1889872</v>
      </c>
      <c r="B846">
        <v>41990</v>
      </c>
      <c r="C846">
        <v>0.54891203703703706</v>
      </c>
      <c r="D846" t="s">
        <v>382</v>
      </c>
      <c r="E846" t="s">
        <v>383</v>
      </c>
      <c r="F846" t="s">
        <v>100</v>
      </c>
      <c r="G846" t="s">
        <v>117</v>
      </c>
      <c r="H846" t="s">
        <v>79</v>
      </c>
    </row>
    <row r="847" spans="1:8" x14ac:dyDescent="0.25">
      <c r="A847">
        <v>1889889</v>
      </c>
      <c r="B847">
        <v>41990</v>
      </c>
      <c r="C847">
        <v>0.55159722222222218</v>
      </c>
      <c r="D847" t="s">
        <v>384</v>
      </c>
      <c r="E847" t="s">
        <v>385</v>
      </c>
      <c r="F847" t="s">
        <v>100</v>
      </c>
      <c r="G847" t="s">
        <v>117</v>
      </c>
      <c r="H847" t="s">
        <v>79</v>
      </c>
    </row>
    <row r="848" spans="1:8" x14ac:dyDescent="0.25">
      <c r="A848">
        <v>1889901</v>
      </c>
      <c r="B848">
        <v>41990</v>
      </c>
      <c r="C848">
        <v>0.55304398148148148</v>
      </c>
      <c r="D848" t="s">
        <v>386</v>
      </c>
      <c r="E848" t="s">
        <v>387</v>
      </c>
      <c r="F848" t="s">
        <v>100</v>
      </c>
      <c r="G848" t="s">
        <v>117</v>
      </c>
      <c r="H848" t="s">
        <v>79</v>
      </c>
    </row>
    <row r="849" spans="1:8" x14ac:dyDescent="0.25">
      <c r="A849">
        <v>1889927</v>
      </c>
      <c r="B849">
        <v>41990</v>
      </c>
      <c r="C849">
        <v>0.55752314814814818</v>
      </c>
      <c r="D849" t="s">
        <v>388</v>
      </c>
      <c r="E849" t="s">
        <v>389</v>
      </c>
      <c r="F849" t="s">
        <v>100</v>
      </c>
      <c r="G849" t="s">
        <v>116</v>
      </c>
      <c r="H849" t="s">
        <v>80</v>
      </c>
    </row>
    <row r="850" spans="1:8" x14ac:dyDescent="0.25">
      <c r="A850">
        <v>1889937</v>
      </c>
      <c r="B850">
        <v>41990</v>
      </c>
      <c r="C850">
        <v>0.55923611111111116</v>
      </c>
      <c r="D850" t="s">
        <v>390</v>
      </c>
      <c r="E850" t="s">
        <v>391</v>
      </c>
      <c r="F850" t="s">
        <v>100</v>
      </c>
      <c r="G850" t="s">
        <v>116</v>
      </c>
      <c r="H850" t="s">
        <v>80</v>
      </c>
    </row>
    <row r="851" spans="1:8" x14ac:dyDescent="0.25">
      <c r="A851">
        <v>1889950</v>
      </c>
      <c r="B851">
        <v>41990</v>
      </c>
      <c r="C851">
        <v>0.56105324074074081</v>
      </c>
      <c r="D851" t="s">
        <v>392</v>
      </c>
      <c r="E851" t="s">
        <v>393</v>
      </c>
      <c r="F851" t="s">
        <v>100</v>
      </c>
      <c r="G851" t="s">
        <v>115</v>
      </c>
      <c r="H851" t="s">
        <v>115</v>
      </c>
    </row>
    <row r="852" spans="1:8" x14ac:dyDescent="0.25">
      <c r="A852">
        <v>1889969</v>
      </c>
      <c r="B852">
        <v>41990</v>
      </c>
      <c r="C852">
        <v>0.56340277777777781</v>
      </c>
      <c r="D852" t="s">
        <v>394</v>
      </c>
      <c r="E852" t="s">
        <v>395</v>
      </c>
      <c r="F852" t="s">
        <v>100</v>
      </c>
      <c r="G852" t="s">
        <v>116</v>
      </c>
      <c r="H852" t="s">
        <v>80</v>
      </c>
    </row>
    <row r="853" spans="1:8" x14ac:dyDescent="0.25">
      <c r="A853">
        <v>1890047</v>
      </c>
      <c r="B853">
        <v>41990</v>
      </c>
      <c r="C853">
        <v>0.57314814814814818</v>
      </c>
      <c r="D853" t="s">
        <v>396</v>
      </c>
      <c r="E853" t="s">
        <v>397</v>
      </c>
      <c r="F853" t="s">
        <v>100</v>
      </c>
      <c r="G853" t="s">
        <v>117</v>
      </c>
      <c r="H853" t="s">
        <v>79</v>
      </c>
    </row>
    <row r="854" spans="1:8" x14ac:dyDescent="0.25">
      <c r="A854">
        <v>1890071</v>
      </c>
      <c r="B854">
        <v>41990</v>
      </c>
      <c r="C854">
        <v>0.57697916666666671</v>
      </c>
      <c r="D854" t="s">
        <v>398</v>
      </c>
      <c r="E854" t="s">
        <v>399</v>
      </c>
      <c r="F854" t="s">
        <v>100</v>
      </c>
      <c r="G854" t="s">
        <v>117</v>
      </c>
      <c r="H854" t="s">
        <v>79</v>
      </c>
    </row>
    <row r="855" spans="1:8" x14ac:dyDescent="0.25">
      <c r="A855">
        <v>1889045</v>
      </c>
      <c r="B855">
        <v>41990</v>
      </c>
      <c r="C855">
        <v>0.46674768518518522</v>
      </c>
      <c r="D855" t="s">
        <v>492</v>
      </c>
      <c r="E855" t="s">
        <v>493</v>
      </c>
      <c r="F855" t="s">
        <v>100</v>
      </c>
      <c r="G855" t="s">
        <v>117</v>
      </c>
      <c r="H855" t="s">
        <v>80</v>
      </c>
    </row>
    <row r="856" spans="1:8" x14ac:dyDescent="0.25">
      <c r="A856">
        <v>1889562</v>
      </c>
      <c r="B856">
        <v>41990</v>
      </c>
      <c r="C856">
        <v>0.50936342592592598</v>
      </c>
      <c r="D856" t="s">
        <v>494</v>
      </c>
      <c r="E856" t="s">
        <v>495</v>
      </c>
      <c r="F856" t="s">
        <v>100</v>
      </c>
      <c r="G856" t="s">
        <v>115</v>
      </c>
      <c r="H856" t="s">
        <v>115</v>
      </c>
    </row>
    <row r="857" spans="1:8" x14ac:dyDescent="0.25">
      <c r="A857">
        <v>1889634</v>
      </c>
      <c r="B857">
        <v>41990</v>
      </c>
      <c r="C857">
        <v>0.51672453703703702</v>
      </c>
      <c r="D857" t="s">
        <v>496</v>
      </c>
      <c r="E857" t="s">
        <v>497</v>
      </c>
      <c r="F857" t="s">
        <v>100</v>
      </c>
      <c r="G857" t="s">
        <v>117</v>
      </c>
      <c r="H857" t="s">
        <v>79</v>
      </c>
    </row>
    <row r="858" spans="1:8" x14ac:dyDescent="0.25">
      <c r="A858">
        <v>1889650</v>
      </c>
      <c r="B858">
        <v>41990</v>
      </c>
      <c r="C858">
        <v>0.51884259259259258</v>
      </c>
      <c r="D858" t="s">
        <v>498</v>
      </c>
      <c r="E858" t="s">
        <v>499</v>
      </c>
      <c r="F858" t="s">
        <v>100</v>
      </c>
      <c r="G858" t="s">
        <v>116</v>
      </c>
      <c r="H858" t="s">
        <v>80</v>
      </c>
    </row>
    <row r="859" spans="1:8" x14ac:dyDescent="0.25">
      <c r="A859">
        <v>1889667</v>
      </c>
      <c r="B859">
        <v>41990</v>
      </c>
      <c r="C859">
        <v>0.5210069444444444</v>
      </c>
      <c r="D859" t="s">
        <v>500</v>
      </c>
      <c r="E859" t="s">
        <v>501</v>
      </c>
      <c r="F859" t="s">
        <v>100</v>
      </c>
      <c r="G859" t="s">
        <v>117</v>
      </c>
      <c r="H859" t="s">
        <v>80</v>
      </c>
    </row>
    <row r="860" spans="1:8" x14ac:dyDescent="0.25">
      <c r="A860">
        <v>1889685</v>
      </c>
      <c r="B860">
        <v>41990</v>
      </c>
      <c r="C860">
        <v>0.52398148148148149</v>
      </c>
      <c r="D860" t="s">
        <v>502</v>
      </c>
      <c r="E860" t="s">
        <v>503</v>
      </c>
      <c r="F860" t="s">
        <v>100</v>
      </c>
      <c r="G860" t="s">
        <v>117</v>
      </c>
      <c r="H860" t="s">
        <v>79</v>
      </c>
    </row>
    <row r="861" spans="1:8" x14ac:dyDescent="0.25">
      <c r="A861">
        <v>1889707</v>
      </c>
      <c r="B861">
        <v>41990</v>
      </c>
      <c r="C861">
        <v>0.52833333333333332</v>
      </c>
      <c r="D861" t="s">
        <v>504</v>
      </c>
      <c r="E861" t="s">
        <v>505</v>
      </c>
      <c r="F861" t="s">
        <v>100</v>
      </c>
      <c r="G861" t="s">
        <v>117</v>
      </c>
      <c r="H861" t="s">
        <v>79</v>
      </c>
    </row>
    <row r="862" spans="1:8" x14ac:dyDescent="0.25">
      <c r="A862">
        <v>1889730</v>
      </c>
      <c r="B862">
        <v>41990</v>
      </c>
      <c r="C862">
        <v>0.53104166666666663</v>
      </c>
      <c r="D862" t="s">
        <v>506</v>
      </c>
      <c r="E862" t="s">
        <v>507</v>
      </c>
      <c r="F862" t="s">
        <v>100</v>
      </c>
      <c r="G862" t="s">
        <v>117</v>
      </c>
      <c r="H862" t="s">
        <v>79</v>
      </c>
    </row>
    <row r="863" spans="1:8" x14ac:dyDescent="0.25">
      <c r="A863">
        <v>1889747</v>
      </c>
      <c r="B863">
        <v>41990</v>
      </c>
      <c r="C863">
        <v>0.53281250000000002</v>
      </c>
      <c r="D863" t="s">
        <v>508</v>
      </c>
      <c r="E863" t="s">
        <v>509</v>
      </c>
      <c r="F863" t="s">
        <v>100</v>
      </c>
      <c r="G863" t="s">
        <v>116</v>
      </c>
      <c r="H863" t="s">
        <v>80</v>
      </c>
    </row>
    <row r="864" spans="1:8" x14ac:dyDescent="0.25">
      <c r="A864">
        <v>1889785</v>
      </c>
      <c r="B864">
        <v>41990</v>
      </c>
      <c r="C864">
        <v>0.53741898148148148</v>
      </c>
      <c r="D864" t="s">
        <v>510</v>
      </c>
      <c r="E864" t="s">
        <v>511</v>
      </c>
      <c r="F864" t="s">
        <v>100</v>
      </c>
      <c r="G864" t="s">
        <v>117</v>
      </c>
      <c r="H864" t="s">
        <v>79</v>
      </c>
    </row>
    <row r="865" spans="1:8" x14ac:dyDescent="0.25">
      <c r="A865">
        <v>1889800</v>
      </c>
      <c r="B865">
        <v>41990</v>
      </c>
      <c r="C865">
        <v>0.53924768518518518</v>
      </c>
      <c r="D865" t="s">
        <v>512</v>
      </c>
      <c r="E865" t="s">
        <v>513</v>
      </c>
      <c r="F865" t="s">
        <v>100</v>
      </c>
      <c r="G865" t="s">
        <v>117</v>
      </c>
      <c r="H865" t="s">
        <v>79</v>
      </c>
    </row>
    <row r="866" spans="1:8" x14ac:dyDescent="0.25">
      <c r="A866">
        <v>1889818</v>
      </c>
      <c r="B866">
        <v>41990</v>
      </c>
      <c r="C866">
        <v>0.54134259259259265</v>
      </c>
      <c r="D866" t="s">
        <v>424</v>
      </c>
      <c r="E866" t="s">
        <v>514</v>
      </c>
      <c r="F866" t="s">
        <v>100</v>
      </c>
      <c r="G866" t="s">
        <v>115</v>
      </c>
      <c r="H866" t="s">
        <v>115</v>
      </c>
    </row>
    <row r="867" spans="1:8" x14ac:dyDescent="0.25">
      <c r="A867">
        <v>1890735</v>
      </c>
      <c r="B867">
        <v>41990</v>
      </c>
      <c r="C867">
        <v>0.6546643518518519</v>
      </c>
      <c r="D867" t="s">
        <v>400</v>
      </c>
      <c r="E867" t="s">
        <v>401</v>
      </c>
      <c r="F867" t="s">
        <v>100</v>
      </c>
      <c r="G867" t="s">
        <v>117</v>
      </c>
      <c r="H867" t="s">
        <v>80</v>
      </c>
    </row>
    <row r="868" spans="1:8" x14ac:dyDescent="0.25">
      <c r="A868">
        <v>1890776</v>
      </c>
      <c r="B868">
        <v>41990</v>
      </c>
      <c r="C868">
        <v>0.6590625</v>
      </c>
      <c r="D868" t="s">
        <v>402</v>
      </c>
      <c r="E868" t="s">
        <v>403</v>
      </c>
      <c r="F868" t="s">
        <v>100</v>
      </c>
      <c r="G868" t="s">
        <v>115</v>
      </c>
      <c r="H868" t="s">
        <v>115</v>
      </c>
    </row>
    <row r="869" spans="1:8" x14ac:dyDescent="0.25">
      <c r="A869">
        <v>1890844</v>
      </c>
      <c r="B869">
        <v>41990</v>
      </c>
      <c r="C869">
        <v>0.66606481481481483</v>
      </c>
      <c r="D869" t="s">
        <v>404</v>
      </c>
      <c r="E869" t="s">
        <v>405</v>
      </c>
      <c r="F869" t="s">
        <v>100</v>
      </c>
      <c r="G869" t="s">
        <v>116</v>
      </c>
      <c r="H869" t="s">
        <v>79</v>
      </c>
    </row>
    <row r="870" spans="1:8" x14ac:dyDescent="0.25">
      <c r="A870">
        <v>1890972</v>
      </c>
      <c r="B870">
        <v>41990</v>
      </c>
      <c r="C870">
        <v>0.67993055555555559</v>
      </c>
      <c r="D870" t="s">
        <v>406</v>
      </c>
      <c r="E870" t="s">
        <v>407</v>
      </c>
      <c r="F870" t="s">
        <v>100</v>
      </c>
      <c r="G870" t="s">
        <v>117</v>
      </c>
      <c r="H870" t="s">
        <v>79</v>
      </c>
    </row>
    <row r="871" spans="1:8" x14ac:dyDescent="0.25">
      <c r="A871">
        <v>1890991</v>
      </c>
      <c r="B871">
        <v>41990</v>
      </c>
      <c r="C871">
        <v>0.68216435185185187</v>
      </c>
      <c r="D871" t="s">
        <v>408</v>
      </c>
      <c r="E871" t="s">
        <v>409</v>
      </c>
      <c r="F871" t="s">
        <v>100</v>
      </c>
      <c r="G871" t="s">
        <v>117</v>
      </c>
      <c r="H871" t="s">
        <v>80</v>
      </c>
    </row>
    <row r="872" spans="1:8" x14ac:dyDescent="0.25">
      <c r="A872">
        <v>1891058</v>
      </c>
      <c r="B872">
        <v>41990</v>
      </c>
      <c r="C872">
        <v>0.68893518518518526</v>
      </c>
      <c r="D872" t="s">
        <v>410</v>
      </c>
      <c r="E872" t="s">
        <v>411</v>
      </c>
      <c r="F872" t="s">
        <v>100</v>
      </c>
      <c r="G872" t="s">
        <v>117</v>
      </c>
      <c r="H872" t="s">
        <v>79</v>
      </c>
    </row>
    <row r="873" spans="1:8" x14ac:dyDescent="0.25">
      <c r="A873">
        <v>1891132</v>
      </c>
      <c r="B873">
        <v>41990</v>
      </c>
      <c r="C873">
        <v>0.69806712962962969</v>
      </c>
      <c r="D873" t="s">
        <v>412</v>
      </c>
      <c r="E873" t="s">
        <v>413</v>
      </c>
      <c r="F873" t="s">
        <v>100</v>
      </c>
      <c r="G873" t="s">
        <v>117</v>
      </c>
      <c r="H873" t="s">
        <v>79</v>
      </c>
    </row>
    <row r="874" spans="1:8" x14ac:dyDescent="0.25">
      <c r="A874">
        <v>1893211</v>
      </c>
      <c r="B874">
        <v>41991</v>
      </c>
      <c r="C874">
        <v>0.4528935185185185</v>
      </c>
      <c r="D874" t="s">
        <v>433</v>
      </c>
      <c r="E874" t="s">
        <v>434</v>
      </c>
      <c r="F874" t="s">
        <v>100</v>
      </c>
      <c r="G874" t="s">
        <v>117</v>
      </c>
      <c r="H874" t="s">
        <v>79</v>
      </c>
    </row>
    <row r="875" spans="1:8" x14ac:dyDescent="0.25">
      <c r="A875">
        <v>1893441</v>
      </c>
      <c r="B875">
        <v>41991</v>
      </c>
      <c r="C875">
        <v>0.4702662037037037</v>
      </c>
      <c r="D875" t="s">
        <v>435</v>
      </c>
      <c r="E875" t="s">
        <v>436</v>
      </c>
      <c r="F875" t="s">
        <v>100</v>
      </c>
      <c r="G875" t="s">
        <v>116</v>
      </c>
      <c r="H875" t="s">
        <v>79</v>
      </c>
    </row>
    <row r="876" spans="1:8" x14ac:dyDescent="0.25">
      <c r="A876">
        <v>1893471</v>
      </c>
      <c r="B876">
        <v>41991</v>
      </c>
      <c r="C876">
        <v>0.47371527777777778</v>
      </c>
      <c r="D876" t="s">
        <v>437</v>
      </c>
      <c r="E876" t="s">
        <v>438</v>
      </c>
      <c r="F876" t="s">
        <v>100</v>
      </c>
      <c r="G876" t="s">
        <v>117</v>
      </c>
      <c r="H876" t="s">
        <v>79</v>
      </c>
    </row>
    <row r="877" spans="1:8" x14ac:dyDescent="0.25">
      <c r="A877">
        <v>1893489</v>
      </c>
      <c r="B877">
        <v>41991</v>
      </c>
      <c r="C877">
        <v>0.47489583333333335</v>
      </c>
      <c r="D877" t="s">
        <v>439</v>
      </c>
      <c r="E877" t="s">
        <v>440</v>
      </c>
      <c r="F877" t="s">
        <v>100</v>
      </c>
      <c r="G877" t="s">
        <v>115</v>
      </c>
      <c r="H877" t="s">
        <v>115</v>
      </c>
    </row>
    <row r="878" spans="1:8" x14ac:dyDescent="0.25">
      <c r="A878">
        <v>1893504</v>
      </c>
      <c r="B878">
        <v>41991</v>
      </c>
      <c r="C878">
        <v>0.47664351851851849</v>
      </c>
      <c r="D878" t="s">
        <v>441</v>
      </c>
      <c r="E878" t="s">
        <v>442</v>
      </c>
      <c r="F878" t="s">
        <v>100</v>
      </c>
      <c r="G878" t="s">
        <v>116</v>
      </c>
      <c r="H878" t="s">
        <v>115</v>
      </c>
    </row>
    <row r="879" spans="1:8" x14ac:dyDescent="0.25">
      <c r="A879">
        <v>1893579</v>
      </c>
      <c r="B879">
        <v>41991</v>
      </c>
      <c r="C879">
        <v>0.48233796296296294</v>
      </c>
      <c r="D879" t="s">
        <v>274</v>
      </c>
      <c r="E879" t="s">
        <v>443</v>
      </c>
      <c r="F879" t="s">
        <v>100</v>
      </c>
      <c r="G879" t="s">
        <v>117</v>
      </c>
      <c r="H879" t="s">
        <v>79</v>
      </c>
    </row>
    <row r="880" spans="1:8" x14ac:dyDescent="0.25">
      <c r="A880">
        <v>1893610</v>
      </c>
      <c r="B880">
        <v>41991</v>
      </c>
      <c r="C880">
        <v>0.48475694444444445</v>
      </c>
      <c r="D880" t="s">
        <v>444</v>
      </c>
      <c r="E880" t="s">
        <v>445</v>
      </c>
      <c r="F880" t="s">
        <v>100</v>
      </c>
      <c r="G880" t="s">
        <v>117</v>
      </c>
      <c r="H880" t="s">
        <v>79</v>
      </c>
    </row>
    <row r="881" spans="1:8" x14ac:dyDescent="0.25">
      <c r="A881">
        <v>1893717</v>
      </c>
      <c r="B881">
        <v>41991</v>
      </c>
      <c r="C881">
        <v>0.49296296296296299</v>
      </c>
      <c r="D881" t="s">
        <v>446</v>
      </c>
      <c r="E881" t="s">
        <v>447</v>
      </c>
      <c r="F881" t="s">
        <v>100</v>
      </c>
      <c r="G881" t="s">
        <v>117</v>
      </c>
      <c r="H881" t="s">
        <v>79</v>
      </c>
    </row>
    <row r="882" spans="1:8" x14ac:dyDescent="0.25">
      <c r="A882">
        <v>1893791</v>
      </c>
      <c r="B882">
        <v>41991</v>
      </c>
      <c r="C882">
        <v>0.49915509259259255</v>
      </c>
      <c r="D882" t="s">
        <v>448</v>
      </c>
      <c r="E882" t="s">
        <v>449</v>
      </c>
      <c r="F882" t="s">
        <v>100</v>
      </c>
      <c r="G882" t="s">
        <v>115</v>
      </c>
      <c r="H882" t="s">
        <v>115</v>
      </c>
    </row>
    <row r="883" spans="1:8" x14ac:dyDescent="0.25">
      <c r="A883">
        <v>1893813</v>
      </c>
      <c r="B883">
        <v>41991</v>
      </c>
      <c r="C883">
        <v>0.50063657407407403</v>
      </c>
      <c r="D883" t="s">
        <v>450</v>
      </c>
      <c r="E883" t="s">
        <v>451</v>
      </c>
      <c r="F883" t="s">
        <v>100</v>
      </c>
      <c r="G883" t="s">
        <v>116</v>
      </c>
      <c r="H883" t="s">
        <v>79</v>
      </c>
    </row>
    <row r="884" spans="1:8" x14ac:dyDescent="0.25">
      <c r="A884">
        <v>1893831</v>
      </c>
      <c r="B884">
        <v>41991</v>
      </c>
      <c r="C884">
        <v>0.50184027777777784</v>
      </c>
      <c r="D884" t="s">
        <v>452</v>
      </c>
      <c r="E884" t="s">
        <v>453</v>
      </c>
      <c r="F884" t="s">
        <v>100</v>
      </c>
      <c r="G884" t="s">
        <v>117</v>
      </c>
      <c r="H884" t="s">
        <v>79</v>
      </c>
    </row>
    <row r="885" spans="1:8" x14ac:dyDescent="0.25">
      <c r="A885">
        <v>1893893</v>
      </c>
      <c r="B885">
        <v>41991</v>
      </c>
      <c r="C885">
        <v>0.50753472222222229</v>
      </c>
      <c r="D885" t="s">
        <v>454</v>
      </c>
      <c r="E885" t="s">
        <v>455</v>
      </c>
      <c r="F885" t="s">
        <v>100</v>
      </c>
      <c r="G885" t="s">
        <v>117</v>
      </c>
      <c r="H885" t="s">
        <v>79</v>
      </c>
    </row>
    <row r="886" spans="1:8" x14ac:dyDescent="0.25">
      <c r="A886">
        <v>1893933</v>
      </c>
      <c r="B886">
        <v>41991</v>
      </c>
      <c r="C886">
        <v>0.51111111111111118</v>
      </c>
      <c r="D886" t="s">
        <v>456</v>
      </c>
      <c r="E886" t="s">
        <v>457</v>
      </c>
      <c r="F886" t="s">
        <v>100</v>
      </c>
      <c r="G886" t="s">
        <v>117</v>
      </c>
      <c r="H886" t="s">
        <v>79</v>
      </c>
    </row>
    <row r="887" spans="1:8" x14ac:dyDescent="0.25">
      <c r="A887">
        <v>1893942</v>
      </c>
      <c r="B887">
        <v>41991</v>
      </c>
      <c r="C887">
        <v>0.51309027777777783</v>
      </c>
      <c r="D887" t="s">
        <v>458</v>
      </c>
      <c r="E887" t="s">
        <v>459</v>
      </c>
      <c r="F887" t="s">
        <v>100</v>
      </c>
      <c r="G887" t="s">
        <v>117</v>
      </c>
      <c r="H887" t="s">
        <v>79</v>
      </c>
    </row>
    <row r="888" spans="1:8" x14ac:dyDescent="0.25">
      <c r="A888">
        <v>1893998</v>
      </c>
      <c r="B888">
        <v>41991</v>
      </c>
      <c r="C888">
        <v>0.52096064814814813</v>
      </c>
      <c r="D888" t="s">
        <v>460</v>
      </c>
      <c r="E888" t="s">
        <v>461</v>
      </c>
      <c r="F888" t="s">
        <v>100</v>
      </c>
      <c r="G888" t="s">
        <v>116</v>
      </c>
      <c r="H888" t="s">
        <v>80</v>
      </c>
    </row>
    <row r="889" spans="1:8" x14ac:dyDescent="0.25">
      <c r="A889">
        <v>1894047</v>
      </c>
      <c r="B889">
        <v>41991</v>
      </c>
      <c r="C889">
        <v>0.5287384259259259</v>
      </c>
      <c r="D889" t="s">
        <v>462</v>
      </c>
      <c r="E889" t="s">
        <v>463</v>
      </c>
      <c r="F889" t="s">
        <v>100</v>
      </c>
      <c r="G889" t="s">
        <v>117</v>
      </c>
      <c r="H889" t="s">
        <v>79</v>
      </c>
    </row>
    <row r="890" spans="1:8" x14ac:dyDescent="0.25">
      <c r="A890">
        <v>1894058</v>
      </c>
      <c r="B890">
        <v>41991</v>
      </c>
      <c r="C890">
        <v>0.5310879629629629</v>
      </c>
      <c r="D890" t="s">
        <v>326</v>
      </c>
      <c r="E890" t="s">
        <v>464</v>
      </c>
      <c r="F890" t="s">
        <v>100</v>
      </c>
      <c r="G890" t="s">
        <v>117</v>
      </c>
      <c r="H890" t="s">
        <v>79</v>
      </c>
    </row>
    <row r="891" spans="1:8" x14ac:dyDescent="0.25">
      <c r="A891">
        <v>1894077</v>
      </c>
      <c r="B891">
        <v>41991</v>
      </c>
      <c r="C891">
        <v>0.53311342592592592</v>
      </c>
      <c r="D891" t="s">
        <v>465</v>
      </c>
      <c r="E891" t="s">
        <v>466</v>
      </c>
      <c r="F891" t="s">
        <v>100</v>
      </c>
      <c r="G891" t="s">
        <v>117</v>
      </c>
      <c r="H891" t="s">
        <v>79</v>
      </c>
    </row>
    <row r="892" spans="1:8" x14ac:dyDescent="0.25">
      <c r="A892">
        <v>1892224</v>
      </c>
      <c r="B892">
        <v>41991</v>
      </c>
      <c r="C892">
        <v>0.37694444444444447</v>
      </c>
      <c r="D892" t="s">
        <v>414</v>
      </c>
      <c r="E892" t="s">
        <v>415</v>
      </c>
      <c r="G892" t="s">
        <v>117</v>
      </c>
      <c r="H892" t="s">
        <v>79</v>
      </c>
    </row>
    <row r="893" spans="1:8" x14ac:dyDescent="0.25">
      <c r="A893">
        <v>1892352</v>
      </c>
      <c r="B893">
        <v>41991</v>
      </c>
      <c r="C893">
        <v>0.38825231481481487</v>
      </c>
      <c r="D893" t="s">
        <v>416</v>
      </c>
      <c r="E893" t="s">
        <v>417</v>
      </c>
      <c r="F893" t="s">
        <v>100</v>
      </c>
      <c r="G893" t="s">
        <v>117</v>
      </c>
      <c r="H893" t="s">
        <v>79</v>
      </c>
    </row>
    <row r="894" spans="1:8" x14ac:dyDescent="0.25">
      <c r="A894">
        <v>1892403</v>
      </c>
      <c r="B894">
        <v>41991</v>
      </c>
      <c r="C894">
        <v>0.39283564814814814</v>
      </c>
      <c r="D894" t="s">
        <v>418</v>
      </c>
      <c r="E894" t="s">
        <v>419</v>
      </c>
      <c r="F894" t="s">
        <v>100</v>
      </c>
      <c r="G894" t="s">
        <v>117</v>
      </c>
      <c r="H894" t="s">
        <v>79</v>
      </c>
    </row>
    <row r="895" spans="1:8" x14ac:dyDescent="0.25">
      <c r="A895">
        <v>1892422</v>
      </c>
      <c r="B895">
        <v>41991</v>
      </c>
      <c r="C895">
        <v>0.39416666666666672</v>
      </c>
      <c r="D895" t="s">
        <v>420</v>
      </c>
      <c r="E895" t="s">
        <v>421</v>
      </c>
      <c r="F895" t="s">
        <v>100</v>
      </c>
      <c r="G895" t="s">
        <v>115</v>
      </c>
      <c r="H895" t="s">
        <v>115</v>
      </c>
    </row>
    <row r="896" spans="1:8" x14ac:dyDescent="0.25">
      <c r="A896">
        <v>1892432</v>
      </c>
      <c r="B896">
        <v>41991</v>
      </c>
      <c r="C896">
        <v>0.39537037037037037</v>
      </c>
      <c r="D896" t="s">
        <v>422</v>
      </c>
      <c r="E896" t="s">
        <v>423</v>
      </c>
      <c r="F896" t="s">
        <v>100</v>
      </c>
      <c r="G896" t="s">
        <v>117</v>
      </c>
      <c r="H896" t="s">
        <v>80</v>
      </c>
    </row>
    <row r="897" spans="1:8" x14ac:dyDescent="0.25">
      <c r="A897">
        <v>1892443</v>
      </c>
      <c r="B897">
        <v>41991</v>
      </c>
      <c r="C897">
        <v>0.39658564814814817</v>
      </c>
      <c r="D897" t="s">
        <v>424</v>
      </c>
      <c r="E897" t="s">
        <v>425</v>
      </c>
      <c r="F897" t="s">
        <v>100</v>
      </c>
      <c r="G897" t="s">
        <v>115</v>
      </c>
      <c r="H897" t="s">
        <v>115</v>
      </c>
    </row>
    <row r="898" spans="1:8" x14ac:dyDescent="0.25">
      <c r="A898">
        <v>1892505</v>
      </c>
      <c r="B898">
        <v>41991</v>
      </c>
      <c r="C898">
        <v>0.40067129629629633</v>
      </c>
      <c r="D898" t="s">
        <v>426</v>
      </c>
      <c r="E898" t="s">
        <v>427</v>
      </c>
      <c r="F898" t="s">
        <v>100</v>
      </c>
      <c r="G898" t="s">
        <v>117</v>
      </c>
      <c r="H898" t="s">
        <v>79</v>
      </c>
    </row>
    <row r="899" spans="1:8" x14ac:dyDescent="0.25">
      <c r="A899">
        <v>1892547</v>
      </c>
      <c r="B899">
        <v>41991</v>
      </c>
      <c r="C899">
        <v>0.40384259259259259</v>
      </c>
      <c r="D899" t="s">
        <v>428</v>
      </c>
      <c r="E899" t="s">
        <v>429</v>
      </c>
      <c r="F899" t="s">
        <v>100</v>
      </c>
      <c r="G899" t="s">
        <v>117</v>
      </c>
      <c r="H899" t="s">
        <v>80</v>
      </c>
    </row>
    <row r="900" spans="1:8" x14ac:dyDescent="0.25">
      <c r="A900">
        <v>1892557</v>
      </c>
      <c r="B900">
        <v>41991</v>
      </c>
      <c r="C900">
        <v>0.40537037037037038</v>
      </c>
      <c r="D900" t="s">
        <v>276</v>
      </c>
      <c r="E900" t="s">
        <v>430</v>
      </c>
      <c r="F900" t="s">
        <v>100</v>
      </c>
      <c r="G900" t="s">
        <v>117</v>
      </c>
      <c r="H900" t="s">
        <v>80</v>
      </c>
    </row>
    <row r="901" spans="1:8" x14ac:dyDescent="0.25">
      <c r="A901">
        <v>1892604</v>
      </c>
      <c r="B901">
        <v>41991</v>
      </c>
      <c r="C901">
        <v>0.40854166666666664</v>
      </c>
      <c r="D901" t="s">
        <v>431</v>
      </c>
      <c r="E901" t="s">
        <v>432</v>
      </c>
      <c r="F901" t="s">
        <v>100</v>
      </c>
      <c r="G901" t="s">
        <v>117</v>
      </c>
      <c r="H901" t="s">
        <v>79</v>
      </c>
    </row>
    <row r="902" spans="1:8" x14ac:dyDescent="0.25">
      <c r="A902">
        <v>1897246</v>
      </c>
      <c r="B902">
        <v>41992</v>
      </c>
      <c r="C902">
        <v>0.45083333333333336</v>
      </c>
      <c r="D902" t="s">
        <v>467</v>
      </c>
      <c r="E902" t="s">
        <v>468</v>
      </c>
      <c r="G902" t="s">
        <v>115</v>
      </c>
      <c r="H902" t="s">
        <v>115</v>
      </c>
    </row>
    <row r="903" spans="1:8" x14ac:dyDescent="0.25">
      <c r="A903">
        <v>1901824</v>
      </c>
      <c r="B903">
        <v>41995</v>
      </c>
      <c r="C903">
        <v>0.43732638888888892</v>
      </c>
      <c r="D903" t="s">
        <v>469</v>
      </c>
      <c r="E903" t="s">
        <v>470</v>
      </c>
      <c r="G903" t="s">
        <v>115</v>
      </c>
      <c r="H903" t="s">
        <v>115</v>
      </c>
    </row>
    <row r="904" spans="1:8" x14ac:dyDescent="0.25">
      <c r="A904">
        <v>1901837</v>
      </c>
      <c r="B904">
        <v>41995</v>
      </c>
      <c r="C904">
        <v>0.4383333333333333</v>
      </c>
      <c r="D904" t="s">
        <v>469</v>
      </c>
      <c r="E904" t="s">
        <v>471</v>
      </c>
      <c r="G904" t="s">
        <v>115</v>
      </c>
      <c r="H904" t="s">
        <v>115</v>
      </c>
    </row>
    <row r="905" spans="1:8" x14ac:dyDescent="0.25">
      <c r="A905">
        <v>1901850</v>
      </c>
      <c r="B905">
        <v>41995</v>
      </c>
      <c r="C905">
        <v>0.4394675925925926</v>
      </c>
      <c r="D905" t="s">
        <v>469</v>
      </c>
      <c r="E905" t="s">
        <v>472</v>
      </c>
      <c r="G905" t="s">
        <v>115</v>
      </c>
      <c r="H905" t="s">
        <v>115</v>
      </c>
    </row>
    <row r="906" spans="1:8" x14ac:dyDescent="0.25">
      <c r="A906">
        <v>1901873</v>
      </c>
      <c r="B906">
        <v>41995</v>
      </c>
      <c r="C906">
        <v>0.44067129629629626</v>
      </c>
      <c r="D906" t="s">
        <v>469</v>
      </c>
      <c r="E906" t="s">
        <v>473</v>
      </c>
      <c r="G906" t="s">
        <v>115</v>
      </c>
      <c r="H906" t="s">
        <v>115</v>
      </c>
    </row>
    <row r="907" spans="1:8" x14ac:dyDescent="0.25">
      <c r="A907">
        <v>1907136</v>
      </c>
      <c r="B907">
        <v>41996</v>
      </c>
      <c r="C907">
        <v>0.54513888888888895</v>
      </c>
      <c r="D907" t="s">
        <v>288</v>
      </c>
      <c r="E907" t="s">
        <v>289</v>
      </c>
      <c r="F907" t="s">
        <v>100</v>
      </c>
      <c r="G907" t="s">
        <v>116</v>
      </c>
      <c r="H907" t="s">
        <v>79</v>
      </c>
    </row>
    <row r="908" spans="1:8" x14ac:dyDescent="0.25">
      <c r="A908">
        <v>1907196</v>
      </c>
      <c r="B908">
        <v>41996</v>
      </c>
      <c r="C908">
        <v>0.55503472222222217</v>
      </c>
      <c r="D908" t="s">
        <v>290</v>
      </c>
      <c r="E908" t="s">
        <v>291</v>
      </c>
      <c r="F908" t="s">
        <v>100</v>
      </c>
      <c r="G908" t="s">
        <v>115</v>
      </c>
      <c r="H908" t="s">
        <v>115</v>
      </c>
    </row>
    <row r="909" spans="1:8" x14ac:dyDescent="0.25">
      <c r="A909">
        <v>1907205</v>
      </c>
      <c r="B909">
        <v>41996</v>
      </c>
      <c r="C909">
        <v>0.55733796296296301</v>
      </c>
      <c r="D909" t="s">
        <v>292</v>
      </c>
      <c r="E909" t="s">
        <v>293</v>
      </c>
      <c r="F909" t="s">
        <v>100</v>
      </c>
      <c r="G909" t="s">
        <v>115</v>
      </c>
      <c r="H909" t="s">
        <v>115</v>
      </c>
    </row>
    <row r="910" spans="1:8" x14ac:dyDescent="0.25">
      <c r="A910">
        <v>1907213</v>
      </c>
      <c r="B910">
        <v>41996</v>
      </c>
      <c r="C910">
        <v>0.5584837962962963</v>
      </c>
      <c r="D910" t="s">
        <v>294</v>
      </c>
      <c r="E910" t="s">
        <v>295</v>
      </c>
      <c r="F910" t="s">
        <v>100</v>
      </c>
      <c r="G910" t="s">
        <v>115</v>
      </c>
      <c r="H910" t="s">
        <v>115</v>
      </c>
    </row>
    <row r="911" spans="1:8" x14ac:dyDescent="0.25">
      <c r="A911">
        <v>1907235</v>
      </c>
      <c r="B911">
        <v>41996</v>
      </c>
      <c r="C911">
        <v>0.56247685185185181</v>
      </c>
      <c r="D911" t="s">
        <v>296</v>
      </c>
      <c r="E911" t="s">
        <v>297</v>
      </c>
      <c r="F911" t="s">
        <v>100</v>
      </c>
      <c r="G911" t="s">
        <v>115</v>
      </c>
      <c r="H911" t="s">
        <v>115</v>
      </c>
    </row>
    <row r="912" spans="1:8" x14ac:dyDescent="0.25">
      <c r="A912">
        <v>1905935</v>
      </c>
      <c r="B912">
        <v>41996</v>
      </c>
      <c r="C912">
        <v>0.41869212962962959</v>
      </c>
      <c r="D912" t="s">
        <v>479</v>
      </c>
      <c r="E912" t="s">
        <v>480</v>
      </c>
      <c r="F912" t="s">
        <v>100</v>
      </c>
      <c r="G912" t="s">
        <v>115</v>
      </c>
      <c r="H912" t="s">
        <v>115</v>
      </c>
    </row>
    <row r="913" spans="1:8" x14ac:dyDescent="0.25">
      <c r="A913">
        <v>1905992</v>
      </c>
      <c r="B913">
        <v>41996</v>
      </c>
      <c r="C913">
        <v>0.42315972222222226</v>
      </c>
      <c r="D913" t="s">
        <v>454</v>
      </c>
      <c r="E913" t="s">
        <v>481</v>
      </c>
      <c r="F913" t="s">
        <v>100</v>
      </c>
      <c r="G913" t="s">
        <v>115</v>
      </c>
      <c r="H913" t="s">
        <v>115</v>
      </c>
    </row>
    <row r="914" spans="1:8" x14ac:dyDescent="0.25">
      <c r="A914">
        <v>1906035</v>
      </c>
      <c r="B914">
        <v>41996</v>
      </c>
      <c r="C914">
        <v>0.42697916666666669</v>
      </c>
      <c r="D914" t="s">
        <v>482</v>
      </c>
      <c r="E914" t="s">
        <v>483</v>
      </c>
      <c r="F914" t="s">
        <v>100</v>
      </c>
      <c r="G914" t="s">
        <v>115</v>
      </c>
      <c r="H914" t="s">
        <v>115</v>
      </c>
    </row>
    <row r="915" spans="1:8" x14ac:dyDescent="0.25">
      <c r="A915">
        <v>1906098</v>
      </c>
      <c r="B915">
        <v>41996</v>
      </c>
      <c r="C915">
        <v>0.43311342592592594</v>
      </c>
      <c r="D915" t="s">
        <v>484</v>
      </c>
      <c r="E915" t="s">
        <v>485</v>
      </c>
      <c r="F915" t="s">
        <v>100</v>
      </c>
      <c r="G915" t="s">
        <v>115</v>
      </c>
      <c r="H915" t="s">
        <v>115</v>
      </c>
    </row>
    <row r="916" spans="1:8" x14ac:dyDescent="0.25">
      <c r="A916">
        <v>1906138</v>
      </c>
      <c r="B916">
        <v>41996</v>
      </c>
      <c r="C916">
        <v>0.43605324074074076</v>
      </c>
      <c r="D916" t="s">
        <v>486</v>
      </c>
      <c r="E916" t="s">
        <v>487</v>
      </c>
      <c r="F916" t="s">
        <v>100</v>
      </c>
      <c r="G916" t="s">
        <v>115</v>
      </c>
      <c r="H916" t="s">
        <v>115</v>
      </c>
    </row>
    <row r="917" spans="1:8" x14ac:dyDescent="0.25">
      <c r="A917">
        <v>1906214</v>
      </c>
      <c r="B917">
        <v>41996</v>
      </c>
      <c r="C917">
        <v>0.44295138888888891</v>
      </c>
      <c r="D917" t="s">
        <v>488</v>
      </c>
      <c r="E917" t="s">
        <v>489</v>
      </c>
      <c r="F917" t="s">
        <v>100</v>
      </c>
      <c r="G917" t="s">
        <v>116</v>
      </c>
      <c r="H917" t="s">
        <v>80</v>
      </c>
    </row>
    <row r="918" spans="1:8" x14ac:dyDescent="0.25">
      <c r="A918">
        <v>1906247</v>
      </c>
      <c r="B918">
        <v>41996</v>
      </c>
      <c r="C918">
        <v>0.44571759259259264</v>
      </c>
      <c r="D918" t="s">
        <v>490</v>
      </c>
      <c r="E918" t="s">
        <v>491</v>
      </c>
      <c r="F918" t="s">
        <v>100</v>
      </c>
      <c r="G918" t="s">
        <v>115</v>
      </c>
      <c r="H918" t="s">
        <v>115</v>
      </c>
    </row>
    <row r="919" spans="1:8" x14ac:dyDescent="0.25">
      <c r="A919">
        <v>1906258</v>
      </c>
      <c r="B919">
        <v>41996</v>
      </c>
      <c r="C919">
        <v>0.44694444444444442</v>
      </c>
      <c r="D919" t="s">
        <v>248</v>
      </c>
      <c r="E919" t="s">
        <v>249</v>
      </c>
      <c r="F919" t="s">
        <v>100</v>
      </c>
      <c r="G919" t="s">
        <v>115</v>
      </c>
      <c r="H919" t="s">
        <v>115</v>
      </c>
    </row>
    <row r="920" spans="1:8" x14ac:dyDescent="0.25">
      <c r="A920">
        <v>1906294</v>
      </c>
      <c r="B920">
        <v>41996</v>
      </c>
      <c r="C920">
        <v>0.44969907407407406</v>
      </c>
      <c r="D920" t="s">
        <v>250</v>
      </c>
      <c r="E920" t="s">
        <v>251</v>
      </c>
      <c r="F920" t="s">
        <v>100</v>
      </c>
      <c r="G920" t="s">
        <v>116</v>
      </c>
      <c r="H920" t="s">
        <v>80</v>
      </c>
    </row>
    <row r="921" spans="1:8" x14ac:dyDescent="0.25">
      <c r="A921">
        <v>1906459</v>
      </c>
      <c r="B921">
        <v>41996</v>
      </c>
      <c r="C921">
        <v>0.46391203703703704</v>
      </c>
      <c r="D921" t="s">
        <v>252</v>
      </c>
      <c r="E921" t="s">
        <v>253</v>
      </c>
      <c r="F921" t="s">
        <v>100</v>
      </c>
      <c r="G921" t="s">
        <v>115</v>
      </c>
      <c r="H921" t="s">
        <v>115</v>
      </c>
    </row>
    <row r="922" spans="1:8" x14ac:dyDescent="0.25">
      <c r="A922">
        <v>1906478</v>
      </c>
      <c r="B922">
        <v>41996</v>
      </c>
      <c r="C922">
        <v>0.46556712962962959</v>
      </c>
      <c r="D922" t="s">
        <v>254</v>
      </c>
      <c r="E922" t="s">
        <v>255</v>
      </c>
      <c r="F922" t="s">
        <v>100</v>
      </c>
      <c r="G922" t="s">
        <v>116</v>
      </c>
      <c r="H922" t="s">
        <v>115</v>
      </c>
    </row>
    <row r="923" spans="1:8" x14ac:dyDescent="0.25">
      <c r="A923">
        <v>1906521</v>
      </c>
      <c r="B923">
        <v>41996</v>
      </c>
      <c r="C923">
        <v>0.46925925925925926</v>
      </c>
      <c r="D923" t="s">
        <v>256</v>
      </c>
      <c r="E923" t="s">
        <v>257</v>
      </c>
      <c r="F923" t="s">
        <v>100</v>
      </c>
      <c r="G923" t="s">
        <v>115</v>
      </c>
      <c r="H923" t="s">
        <v>115</v>
      </c>
    </row>
    <row r="924" spans="1:8" x14ac:dyDescent="0.25">
      <c r="A924">
        <v>1906568</v>
      </c>
      <c r="B924">
        <v>41996</v>
      </c>
      <c r="C924">
        <v>0.47384259259259259</v>
      </c>
      <c r="D924" t="s">
        <v>258</v>
      </c>
      <c r="E924" t="s">
        <v>259</v>
      </c>
      <c r="F924" t="s">
        <v>100</v>
      </c>
      <c r="G924" t="s">
        <v>115</v>
      </c>
      <c r="H924" t="s">
        <v>115</v>
      </c>
    </row>
    <row r="925" spans="1:8" x14ac:dyDescent="0.25">
      <c r="A925">
        <v>1906622</v>
      </c>
      <c r="B925">
        <v>41996</v>
      </c>
      <c r="C925">
        <v>0.47833333333333333</v>
      </c>
      <c r="D925" t="s">
        <v>260</v>
      </c>
      <c r="E925" t="s">
        <v>261</v>
      </c>
      <c r="F925" t="s">
        <v>100</v>
      </c>
      <c r="G925" t="s">
        <v>115</v>
      </c>
      <c r="H925" t="s">
        <v>115</v>
      </c>
    </row>
    <row r="926" spans="1:8" x14ac:dyDescent="0.25">
      <c r="A926">
        <v>1906693</v>
      </c>
      <c r="B926">
        <v>41996</v>
      </c>
      <c r="C926">
        <v>0.48425925925925922</v>
      </c>
      <c r="D926" t="s">
        <v>262</v>
      </c>
      <c r="E926" t="s">
        <v>263</v>
      </c>
      <c r="F926" t="s">
        <v>100</v>
      </c>
      <c r="G926" t="s">
        <v>116</v>
      </c>
      <c r="H926" t="s">
        <v>79</v>
      </c>
    </row>
    <row r="927" spans="1:8" x14ac:dyDescent="0.25">
      <c r="A927">
        <v>1906708</v>
      </c>
      <c r="B927">
        <v>41996</v>
      </c>
      <c r="C927">
        <v>0.48596064814814816</v>
      </c>
      <c r="D927" t="s">
        <v>264</v>
      </c>
      <c r="E927" t="s">
        <v>265</v>
      </c>
      <c r="F927" t="s">
        <v>100</v>
      </c>
      <c r="G927" t="s">
        <v>115</v>
      </c>
      <c r="H927" t="s">
        <v>115</v>
      </c>
    </row>
    <row r="928" spans="1:8" x14ac:dyDescent="0.25">
      <c r="A928">
        <v>1906806</v>
      </c>
      <c r="B928">
        <v>41996</v>
      </c>
      <c r="C928">
        <v>0.49490740740740741</v>
      </c>
      <c r="D928" t="s">
        <v>266</v>
      </c>
      <c r="E928" t="s">
        <v>267</v>
      </c>
      <c r="F928" t="s">
        <v>100</v>
      </c>
      <c r="G928" t="s">
        <v>115</v>
      </c>
      <c r="H928" t="s">
        <v>115</v>
      </c>
    </row>
    <row r="929" spans="1:8" x14ac:dyDescent="0.25">
      <c r="A929">
        <v>1906829</v>
      </c>
      <c r="B929">
        <v>41996</v>
      </c>
      <c r="C929">
        <v>0.49753472222222223</v>
      </c>
      <c r="D929" t="s">
        <v>268</v>
      </c>
      <c r="E929" t="s">
        <v>269</v>
      </c>
      <c r="F929" t="s">
        <v>100</v>
      </c>
      <c r="G929" t="s">
        <v>117</v>
      </c>
      <c r="H929" t="s">
        <v>79</v>
      </c>
    </row>
    <row r="930" spans="1:8" x14ac:dyDescent="0.25">
      <c r="A930">
        <v>1906907</v>
      </c>
      <c r="B930">
        <v>41996</v>
      </c>
      <c r="C930">
        <v>0.5081944444444445</v>
      </c>
      <c r="D930" t="s">
        <v>270</v>
      </c>
      <c r="E930" t="s">
        <v>271</v>
      </c>
      <c r="F930" t="s">
        <v>100</v>
      </c>
      <c r="G930" t="s">
        <v>115</v>
      </c>
      <c r="H930" t="s">
        <v>115</v>
      </c>
    </row>
    <row r="931" spans="1:8" x14ac:dyDescent="0.25">
      <c r="A931">
        <v>1906925</v>
      </c>
      <c r="B931">
        <v>41996</v>
      </c>
      <c r="C931">
        <v>0.50976851851851845</v>
      </c>
      <c r="D931" t="s">
        <v>272</v>
      </c>
      <c r="E931" t="s">
        <v>273</v>
      </c>
      <c r="F931" t="s">
        <v>100</v>
      </c>
      <c r="G931" t="s">
        <v>115</v>
      </c>
      <c r="H931" t="s">
        <v>115</v>
      </c>
    </row>
    <row r="932" spans="1:8" x14ac:dyDescent="0.25">
      <c r="A932">
        <v>1906952</v>
      </c>
      <c r="B932">
        <v>41996</v>
      </c>
      <c r="C932">
        <v>0.51424768518518515</v>
      </c>
      <c r="D932" t="s">
        <v>274</v>
      </c>
      <c r="E932" t="s">
        <v>275</v>
      </c>
      <c r="F932" t="s">
        <v>100</v>
      </c>
      <c r="G932" t="s">
        <v>115</v>
      </c>
      <c r="H932" t="s">
        <v>115</v>
      </c>
    </row>
    <row r="933" spans="1:8" x14ac:dyDescent="0.25">
      <c r="A933">
        <v>1906994</v>
      </c>
      <c r="B933">
        <v>41996</v>
      </c>
      <c r="C933">
        <v>0.52266203703703706</v>
      </c>
      <c r="D933" t="s">
        <v>276</v>
      </c>
      <c r="E933" t="s">
        <v>277</v>
      </c>
      <c r="F933" t="s">
        <v>100</v>
      </c>
      <c r="G933" t="s">
        <v>115</v>
      </c>
      <c r="H933" t="s">
        <v>115</v>
      </c>
    </row>
    <row r="934" spans="1:8" x14ac:dyDescent="0.25">
      <c r="A934">
        <v>1907018</v>
      </c>
      <c r="B934">
        <v>41996</v>
      </c>
      <c r="C934">
        <v>0.5252430555555555</v>
      </c>
      <c r="D934" t="s">
        <v>278</v>
      </c>
      <c r="E934" t="s">
        <v>279</v>
      </c>
      <c r="F934" t="s">
        <v>100</v>
      </c>
      <c r="G934" t="s">
        <v>116</v>
      </c>
      <c r="H934" t="s">
        <v>79</v>
      </c>
    </row>
    <row r="935" spans="1:8" x14ac:dyDescent="0.25">
      <c r="A935">
        <v>1907047</v>
      </c>
      <c r="B935">
        <v>41996</v>
      </c>
      <c r="C935">
        <v>0.52880787037037036</v>
      </c>
      <c r="D935" t="s">
        <v>280</v>
      </c>
      <c r="E935" t="s">
        <v>281</v>
      </c>
      <c r="F935" t="s">
        <v>100</v>
      </c>
      <c r="G935" t="s">
        <v>115</v>
      </c>
      <c r="H935" t="s">
        <v>115</v>
      </c>
    </row>
    <row r="936" spans="1:8" x14ac:dyDescent="0.25">
      <c r="A936">
        <v>1907059</v>
      </c>
      <c r="B936">
        <v>41996</v>
      </c>
      <c r="C936">
        <v>0.53074074074074074</v>
      </c>
      <c r="D936" t="s">
        <v>282</v>
      </c>
      <c r="E936" t="s">
        <v>283</v>
      </c>
      <c r="F936" t="s">
        <v>100</v>
      </c>
      <c r="G936" t="s">
        <v>115</v>
      </c>
      <c r="H936" t="s">
        <v>115</v>
      </c>
    </row>
    <row r="937" spans="1:8" x14ac:dyDescent="0.25">
      <c r="A937">
        <v>1907109</v>
      </c>
      <c r="B937">
        <v>41996</v>
      </c>
      <c r="C937">
        <v>0.53968749999999999</v>
      </c>
      <c r="D937" t="s">
        <v>284</v>
      </c>
      <c r="E937" t="s">
        <v>285</v>
      </c>
      <c r="F937" t="s">
        <v>100</v>
      </c>
      <c r="G937" t="s">
        <v>116</v>
      </c>
      <c r="H937" t="s">
        <v>79</v>
      </c>
    </row>
    <row r="938" spans="1:8" x14ac:dyDescent="0.25">
      <c r="A938">
        <v>1907117</v>
      </c>
      <c r="B938">
        <v>41996</v>
      </c>
      <c r="C938">
        <v>0.54108796296296291</v>
      </c>
      <c r="D938" t="s">
        <v>286</v>
      </c>
      <c r="E938" t="s">
        <v>287</v>
      </c>
      <c r="F938" t="s">
        <v>100</v>
      </c>
      <c r="G938" t="s">
        <v>117</v>
      </c>
      <c r="H938" t="s">
        <v>80</v>
      </c>
    </row>
    <row r="939" spans="1:8" x14ac:dyDescent="0.25">
      <c r="A939">
        <v>1907488</v>
      </c>
      <c r="B939">
        <v>41996</v>
      </c>
      <c r="C939">
        <v>0.60666666666666669</v>
      </c>
      <c r="D939" t="s">
        <v>298</v>
      </c>
      <c r="E939" t="s">
        <v>299</v>
      </c>
      <c r="F939" t="s">
        <v>100</v>
      </c>
      <c r="G939" t="s">
        <v>115</v>
      </c>
      <c r="H939" t="s">
        <v>115</v>
      </c>
    </row>
    <row r="940" spans="1:8" x14ac:dyDescent="0.25">
      <c r="A940">
        <v>1907504</v>
      </c>
      <c r="B940">
        <v>41996</v>
      </c>
      <c r="C940">
        <v>0.60908564814814814</v>
      </c>
      <c r="D940" t="s">
        <v>300</v>
      </c>
      <c r="E940" t="s">
        <v>301</v>
      </c>
      <c r="F940" t="s">
        <v>100</v>
      </c>
      <c r="G940" t="s">
        <v>117</v>
      </c>
      <c r="H940" t="s">
        <v>79</v>
      </c>
    </row>
    <row r="941" spans="1:8" x14ac:dyDescent="0.25">
      <c r="A941">
        <v>1907602</v>
      </c>
      <c r="B941">
        <v>41996</v>
      </c>
      <c r="C941">
        <v>0.62175925925925923</v>
      </c>
      <c r="D941" t="s">
        <v>302</v>
      </c>
      <c r="E941" t="s">
        <v>303</v>
      </c>
      <c r="F941" t="s">
        <v>100</v>
      </c>
      <c r="G941" t="s">
        <v>116</v>
      </c>
      <c r="H941" t="s">
        <v>79</v>
      </c>
    </row>
    <row r="942" spans="1:8" x14ac:dyDescent="0.25">
      <c r="A942">
        <v>1907620</v>
      </c>
      <c r="B942">
        <v>41996</v>
      </c>
      <c r="C942">
        <v>0.62414351851851857</v>
      </c>
      <c r="D942" t="s">
        <v>304</v>
      </c>
      <c r="E942" t="s">
        <v>305</v>
      </c>
      <c r="F942" t="s">
        <v>100</v>
      </c>
      <c r="G942" t="s">
        <v>115</v>
      </c>
      <c r="H942" t="s">
        <v>115</v>
      </c>
    </row>
    <row r="943" spans="1:8" x14ac:dyDescent="0.25">
      <c r="A943">
        <v>1908145</v>
      </c>
      <c r="B943">
        <v>41996</v>
      </c>
      <c r="C943">
        <v>0.70300925925925928</v>
      </c>
      <c r="D943" t="s">
        <v>306</v>
      </c>
      <c r="E943" t="s">
        <v>307</v>
      </c>
      <c r="F943" t="s">
        <v>111</v>
      </c>
      <c r="G943" t="s">
        <v>115</v>
      </c>
      <c r="H943" t="s">
        <v>115</v>
      </c>
    </row>
    <row r="944" spans="1:8" x14ac:dyDescent="0.25">
      <c r="A944">
        <v>1908157</v>
      </c>
      <c r="B944">
        <v>41996</v>
      </c>
      <c r="C944">
        <v>0.70530092592592597</v>
      </c>
      <c r="D944" t="s">
        <v>308</v>
      </c>
      <c r="E944" t="s">
        <v>309</v>
      </c>
      <c r="F944" t="s">
        <v>111</v>
      </c>
      <c r="G944" t="s">
        <v>115</v>
      </c>
      <c r="H944" t="s">
        <v>115</v>
      </c>
    </row>
    <row r="945" spans="1:8" x14ac:dyDescent="0.25">
      <c r="A945">
        <v>1905790</v>
      </c>
      <c r="B945">
        <v>41996</v>
      </c>
      <c r="C945">
        <v>0.40721064814814811</v>
      </c>
      <c r="D945" t="s">
        <v>444</v>
      </c>
      <c r="E945" t="s">
        <v>474</v>
      </c>
      <c r="F945" t="s">
        <v>100</v>
      </c>
      <c r="G945" t="s">
        <v>116</v>
      </c>
      <c r="H945" t="s">
        <v>79</v>
      </c>
    </row>
    <row r="946" spans="1:8" x14ac:dyDescent="0.25">
      <c r="A946">
        <v>1905857</v>
      </c>
      <c r="B946">
        <v>41996</v>
      </c>
      <c r="C946">
        <v>0.41273148148148148</v>
      </c>
      <c r="D946" t="s">
        <v>475</v>
      </c>
      <c r="E946" t="s">
        <v>476</v>
      </c>
      <c r="F946" t="s">
        <v>100</v>
      </c>
      <c r="G946" t="s">
        <v>116</v>
      </c>
      <c r="H946" t="s">
        <v>80</v>
      </c>
    </row>
    <row r="947" spans="1:8" x14ac:dyDescent="0.25">
      <c r="A947">
        <v>1905904</v>
      </c>
      <c r="B947">
        <v>41996</v>
      </c>
      <c r="C947">
        <v>0.41641203703703705</v>
      </c>
      <c r="D947" t="s">
        <v>477</v>
      </c>
      <c r="E947" t="s">
        <v>478</v>
      </c>
      <c r="F947" t="s">
        <v>100</v>
      </c>
      <c r="G947" t="s">
        <v>115</v>
      </c>
      <c r="H947" t="s">
        <v>115</v>
      </c>
    </row>
    <row r="948" spans="1:8" x14ac:dyDescent="0.25">
      <c r="A948">
        <v>1909021</v>
      </c>
      <c r="B948">
        <v>41997</v>
      </c>
      <c r="C948">
        <v>0.43832175925925926</v>
      </c>
      <c r="D948" t="s">
        <v>310</v>
      </c>
      <c r="E948" t="s">
        <v>311</v>
      </c>
      <c r="F948" t="s">
        <v>100</v>
      </c>
      <c r="G948" t="s">
        <v>115</v>
      </c>
      <c r="H948" t="s">
        <v>115</v>
      </c>
    </row>
    <row r="949" spans="1:8" x14ac:dyDescent="0.25">
      <c r="A949">
        <v>1909026</v>
      </c>
      <c r="B949">
        <v>41997</v>
      </c>
      <c r="C949">
        <v>0.43899305555555551</v>
      </c>
      <c r="D949" t="s">
        <v>312</v>
      </c>
      <c r="E949" t="s">
        <v>313</v>
      </c>
      <c r="F949" t="s">
        <v>111</v>
      </c>
      <c r="G949" t="s">
        <v>115</v>
      </c>
      <c r="H949" t="s">
        <v>115</v>
      </c>
    </row>
    <row r="950" spans="1:8" x14ac:dyDescent="0.25">
      <c r="A950">
        <v>1909030</v>
      </c>
      <c r="B950">
        <v>41997</v>
      </c>
      <c r="C950">
        <v>0.44012731481481482</v>
      </c>
      <c r="D950" t="s">
        <v>314</v>
      </c>
      <c r="E950" t="s">
        <v>315</v>
      </c>
      <c r="F950" t="s">
        <v>100</v>
      </c>
      <c r="G950" t="s">
        <v>115</v>
      </c>
      <c r="H950" t="s">
        <v>115</v>
      </c>
    </row>
    <row r="951" spans="1:8" x14ac:dyDescent="0.25">
      <c r="A951">
        <v>1909036</v>
      </c>
      <c r="B951">
        <v>41997</v>
      </c>
      <c r="C951">
        <v>0.44138888888888889</v>
      </c>
      <c r="D951" t="s">
        <v>316</v>
      </c>
      <c r="E951" t="s">
        <v>317</v>
      </c>
      <c r="F951" t="s">
        <v>100</v>
      </c>
      <c r="G951" t="s">
        <v>115</v>
      </c>
      <c r="H951" t="s">
        <v>115</v>
      </c>
    </row>
    <row r="952" spans="1:8" x14ac:dyDescent="0.25">
      <c r="A952">
        <v>1909055</v>
      </c>
      <c r="B952">
        <v>41997</v>
      </c>
      <c r="C952">
        <v>0.44577546296296294</v>
      </c>
      <c r="D952" t="s">
        <v>318</v>
      </c>
      <c r="E952" t="s">
        <v>319</v>
      </c>
      <c r="F952" t="s">
        <v>111</v>
      </c>
      <c r="G952" t="s">
        <v>115</v>
      </c>
      <c r="H952" t="s">
        <v>115</v>
      </c>
    </row>
    <row r="953" spans="1:8" x14ac:dyDescent="0.25">
      <c r="A953">
        <v>1909067</v>
      </c>
      <c r="B953">
        <v>41997</v>
      </c>
      <c r="C953">
        <v>0.45021990740740742</v>
      </c>
      <c r="D953" t="s">
        <v>320</v>
      </c>
      <c r="E953" t="s">
        <v>321</v>
      </c>
      <c r="F953" t="s">
        <v>100</v>
      </c>
      <c r="G953" t="s">
        <v>115</v>
      </c>
      <c r="H953" t="s">
        <v>115</v>
      </c>
    </row>
    <row r="954" spans="1:8" x14ac:dyDescent="0.25">
      <c r="A954">
        <v>1909074</v>
      </c>
      <c r="B954">
        <v>41997</v>
      </c>
      <c r="C954">
        <v>0.45178240740740744</v>
      </c>
      <c r="D954" t="s">
        <v>322</v>
      </c>
      <c r="E954" t="s">
        <v>323</v>
      </c>
      <c r="F954" t="s">
        <v>100</v>
      </c>
      <c r="G954" t="s">
        <v>115</v>
      </c>
      <c r="H954" t="s">
        <v>115</v>
      </c>
    </row>
    <row r="955" spans="1:8" x14ac:dyDescent="0.25">
      <c r="A955">
        <v>1909085</v>
      </c>
      <c r="B955">
        <v>41997</v>
      </c>
      <c r="C955">
        <v>0.45432870370370365</v>
      </c>
      <c r="D955" t="s">
        <v>324</v>
      </c>
      <c r="E955" t="s">
        <v>325</v>
      </c>
      <c r="F955" t="s">
        <v>111</v>
      </c>
      <c r="G955" t="s">
        <v>115</v>
      </c>
      <c r="H955" t="s">
        <v>115</v>
      </c>
    </row>
    <row r="956" spans="1:8" x14ac:dyDescent="0.25">
      <c r="A956">
        <v>1909097</v>
      </c>
      <c r="B956">
        <v>41997</v>
      </c>
      <c r="C956">
        <v>0.45585648148148145</v>
      </c>
      <c r="D956" t="s">
        <v>326</v>
      </c>
      <c r="E956" t="s">
        <v>327</v>
      </c>
      <c r="F956" t="s">
        <v>111</v>
      </c>
      <c r="G956" t="s">
        <v>115</v>
      </c>
      <c r="H956" t="s">
        <v>115</v>
      </c>
    </row>
    <row r="957" spans="1:8" x14ac:dyDescent="0.25">
      <c r="A957">
        <v>1909103</v>
      </c>
      <c r="B957">
        <v>41997</v>
      </c>
      <c r="C957">
        <v>0.45694444444444443</v>
      </c>
      <c r="D957" t="s">
        <v>328</v>
      </c>
      <c r="E957" t="s">
        <v>329</v>
      </c>
      <c r="F957" t="s">
        <v>100</v>
      </c>
      <c r="G957" t="s">
        <v>116</v>
      </c>
      <c r="H957" t="s">
        <v>80</v>
      </c>
    </row>
    <row r="958" spans="1:8" x14ac:dyDescent="0.25">
      <c r="A958">
        <v>1909113</v>
      </c>
      <c r="B958">
        <v>41997</v>
      </c>
      <c r="C958">
        <v>0.45901620370370372</v>
      </c>
      <c r="D958" t="s">
        <v>330</v>
      </c>
      <c r="E958" t="s">
        <v>331</v>
      </c>
      <c r="F958" t="s">
        <v>100</v>
      </c>
      <c r="G958" t="s">
        <v>115</v>
      </c>
      <c r="H958" t="s">
        <v>115</v>
      </c>
    </row>
    <row r="959" spans="1:8" x14ac:dyDescent="0.25">
      <c r="A959">
        <v>1909115</v>
      </c>
      <c r="B959">
        <v>41997</v>
      </c>
      <c r="C959">
        <v>0.46004629629629629</v>
      </c>
      <c r="D959" t="s">
        <v>332</v>
      </c>
      <c r="E959" t="s">
        <v>333</v>
      </c>
      <c r="F959" t="s">
        <v>100</v>
      </c>
      <c r="G959" t="s">
        <v>116</v>
      </c>
      <c r="H959" t="s">
        <v>79</v>
      </c>
    </row>
    <row r="960" spans="1:8" x14ac:dyDescent="0.25">
      <c r="A960">
        <v>1909121</v>
      </c>
      <c r="B960">
        <v>41997</v>
      </c>
      <c r="C960">
        <v>0.46120370370370373</v>
      </c>
      <c r="D960" t="s">
        <v>334</v>
      </c>
      <c r="E960" t="s">
        <v>335</v>
      </c>
      <c r="F960" t="s">
        <v>100</v>
      </c>
      <c r="G960" t="s">
        <v>115</v>
      </c>
      <c r="H960" t="s">
        <v>115</v>
      </c>
    </row>
    <row r="961" spans="1:8" x14ac:dyDescent="0.25">
      <c r="A961">
        <v>1909134</v>
      </c>
      <c r="B961">
        <v>41997</v>
      </c>
      <c r="C961">
        <v>0.46430555555555553</v>
      </c>
      <c r="D961" t="s">
        <v>336</v>
      </c>
      <c r="E961" t="s">
        <v>337</v>
      </c>
      <c r="F961" t="s">
        <v>111</v>
      </c>
      <c r="G961" t="s">
        <v>116</v>
      </c>
      <c r="H961" t="s">
        <v>115</v>
      </c>
    </row>
    <row r="962" spans="1:8" x14ac:dyDescent="0.25">
      <c r="A962">
        <v>1909166</v>
      </c>
      <c r="B962">
        <v>41997</v>
      </c>
      <c r="C962">
        <v>0.47018518518518521</v>
      </c>
      <c r="D962" t="s">
        <v>338</v>
      </c>
      <c r="E962" t="s">
        <v>339</v>
      </c>
      <c r="F962" t="s">
        <v>100</v>
      </c>
      <c r="G962" t="s">
        <v>116</v>
      </c>
      <c r="H962" t="s">
        <v>80</v>
      </c>
    </row>
    <row r="963" spans="1:8" x14ac:dyDescent="0.25">
      <c r="A963">
        <v>1909168</v>
      </c>
      <c r="B963">
        <v>41997</v>
      </c>
      <c r="C963">
        <v>0.47043981481481478</v>
      </c>
      <c r="D963" t="s">
        <v>340</v>
      </c>
      <c r="E963" t="s">
        <v>341</v>
      </c>
      <c r="F963" t="s">
        <v>111</v>
      </c>
      <c r="G963" t="s">
        <v>115</v>
      </c>
      <c r="H963" t="s">
        <v>115</v>
      </c>
    </row>
    <row r="964" spans="1:8" x14ac:dyDescent="0.25">
      <c r="A964">
        <v>1909176</v>
      </c>
      <c r="B964">
        <v>41997</v>
      </c>
      <c r="C964">
        <v>0.47186342592592595</v>
      </c>
      <c r="D964" t="s">
        <v>342</v>
      </c>
      <c r="E964" t="s">
        <v>343</v>
      </c>
      <c r="F964" t="s">
        <v>100</v>
      </c>
      <c r="G964" t="s">
        <v>117</v>
      </c>
      <c r="H964" t="s">
        <v>79</v>
      </c>
    </row>
    <row r="965" spans="1:8" x14ac:dyDescent="0.25">
      <c r="A965">
        <v>1909198</v>
      </c>
      <c r="B965">
        <v>41997</v>
      </c>
      <c r="C965">
        <v>0.47569444444444442</v>
      </c>
      <c r="D965" t="s">
        <v>344</v>
      </c>
      <c r="E965" t="s">
        <v>345</v>
      </c>
      <c r="F965" t="s">
        <v>111</v>
      </c>
      <c r="G965" t="s">
        <v>115</v>
      </c>
      <c r="H965" t="s">
        <v>115</v>
      </c>
    </row>
    <row r="966" spans="1:8" x14ac:dyDescent="0.25">
      <c r="A966">
        <v>1909207</v>
      </c>
      <c r="B966">
        <v>41997</v>
      </c>
      <c r="C966">
        <v>0.47744212962962962</v>
      </c>
      <c r="D966" t="s">
        <v>346</v>
      </c>
      <c r="E966" t="s">
        <v>347</v>
      </c>
      <c r="F966" t="s">
        <v>100</v>
      </c>
      <c r="G966" t="s">
        <v>115</v>
      </c>
      <c r="H966" t="s">
        <v>115</v>
      </c>
    </row>
    <row r="967" spans="1:8" x14ac:dyDescent="0.25">
      <c r="A967">
        <v>1909210</v>
      </c>
      <c r="B967">
        <v>41997</v>
      </c>
      <c r="C967">
        <v>0.47875000000000001</v>
      </c>
      <c r="D967" t="s">
        <v>348</v>
      </c>
      <c r="E967" t="s">
        <v>349</v>
      </c>
      <c r="F967" t="s">
        <v>100</v>
      </c>
      <c r="G967" t="s">
        <v>115</v>
      </c>
      <c r="H967" t="s">
        <v>115</v>
      </c>
    </row>
    <row r="968" spans="1:8" x14ac:dyDescent="0.25">
      <c r="A968">
        <v>1909221</v>
      </c>
      <c r="B968">
        <v>41997</v>
      </c>
      <c r="C968">
        <v>0.48063657407407406</v>
      </c>
      <c r="D968" t="s">
        <v>350</v>
      </c>
      <c r="E968" t="s">
        <v>351</v>
      </c>
      <c r="F968" t="s">
        <v>111</v>
      </c>
      <c r="G968" t="s">
        <v>115</v>
      </c>
      <c r="H968" t="s">
        <v>115</v>
      </c>
    </row>
    <row r="969" spans="1:8" x14ac:dyDescent="0.25">
      <c r="A969">
        <v>1909226</v>
      </c>
      <c r="B969">
        <v>41997</v>
      </c>
      <c r="C969">
        <v>0.48159722222222223</v>
      </c>
      <c r="D969" t="s">
        <v>352</v>
      </c>
      <c r="E969" t="s">
        <v>353</v>
      </c>
      <c r="F969" t="s">
        <v>100</v>
      </c>
      <c r="G969" t="s">
        <v>116</v>
      </c>
      <c r="H969" t="s">
        <v>79</v>
      </c>
    </row>
    <row r="970" spans="1:8" x14ac:dyDescent="0.25">
      <c r="A970">
        <v>1909230</v>
      </c>
      <c r="B970">
        <v>41997</v>
      </c>
      <c r="C970">
        <v>0.4821064814814815</v>
      </c>
      <c r="D970" t="s">
        <v>354</v>
      </c>
      <c r="E970" t="s">
        <v>355</v>
      </c>
      <c r="F970" t="s">
        <v>111</v>
      </c>
      <c r="G970" t="s">
        <v>115</v>
      </c>
      <c r="H970" t="s">
        <v>115</v>
      </c>
    </row>
    <row r="971" spans="1:8" x14ac:dyDescent="0.25">
      <c r="A971">
        <v>1909246</v>
      </c>
      <c r="B971">
        <v>41997</v>
      </c>
      <c r="C971">
        <v>0.48524305555555558</v>
      </c>
      <c r="D971" t="s">
        <v>356</v>
      </c>
      <c r="E971" t="s">
        <v>357</v>
      </c>
      <c r="F971" t="s">
        <v>111</v>
      </c>
      <c r="G971" t="s">
        <v>115</v>
      </c>
      <c r="H971" t="s">
        <v>115</v>
      </c>
    </row>
    <row r="972" spans="1:8" x14ac:dyDescent="0.25">
      <c r="A972">
        <v>1912289</v>
      </c>
      <c r="B972">
        <v>41999</v>
      </c>
      <c r="C972">
        <v>0.62797453703703698</v>
      </c>
      <c r="D972" t="s">
        <v>358</v>
      </c>
      <c r="E972" t="s">
        <v>359</v>
      </c>
      <c r="F972" t="s">
        <v>100</v>
      </c>
      <c r="G972" t="s">
        <v>115</v>
      </c>
      <c r="H972" t="s">
        <v>115</v>
      </c>
    </row>
    <row r="973" spans="1:8" x14ac:dyDescent="0.25">
      <c r="A973">
        <v>1912332</v>
      </c>
      <c r="B973">
        <v>41999</v>
      </c>
      <c r="C973">
        <v>0.6324305555555555</v>
      </c>
      <c r="D973" t="s">
        <v>360</v>
      </c>
      <c r="E973" t="s">
        <v>361</v>
      </c>
      <c r="F973" t="s">
        <v>100</v>
      </c>
      <c r="G973" t="s">
        <v>115</v>
      </c>
      <c r="H973" t="s">
        <v>115</v>
      </c>
    </row>
    <row r="974" spans="1:8" x14ac:dyDescent="0.25">
      <c r="A974">
        <v>1912347</v>
      </c>
      <c r="B974">
        <v>41999</v>
      </c>
      <c r="C974">
        <v>0.63467592592592592</v>
      </c>
      <c r="D974" t="s">
        <v>362</v>
      </c>
      <c r="E974" t="s">
        <v>363</v>
      </c>
      <c r="F974" t="s">
        <v>100</v>
      </c>
      <c r="G974" t="s">
        <v>116</v>
      </c>
      <c r="H974" t="s">
        <v>80</v>
      </c>
    </row>
    <row r="975" spans="1:8" x14ac:dyDescent="0.25">
      <c r="A975">
        <v>1912357</v>
      </c>
      <c r="B975">
        <v>41999</v>
      </c>
      <c r="C975">
        <v>0.63603009259259258</v>
      </c>
      <c r="D975" t="s">
        <v>364</v>
      </c>
      <c r="E975" t="s">
        <v>365</v>
      </c>
      <c r="F975" t="s">
        <v>100</v>
      </c>
      <c r="G975" t="s">
        <v>116</v>
      </c>
      <c r="H975" t="s">
        <v>80</v>
      </c>
    </row>
    <row r="976" spans="1:8" x14ac:dyDescent="0.25">
      <c r="A976">
        <v>1912442</v>
      </c>
      <c r="B976">
        <v>41999</v>
      </c>
      <c r="C976">
        <v>0.64729166666666671</v>
      </c>
      <c r="D976" t="s">
        <v>366</v>
      </c>
      <c r="E976" t="s">
        <v>367</v>
      </c>
      <c r="F976" t="s">
        <v>100</v>
      </c>
      <c r="G976" t="s">
        <v>116</v>
      </c>
      <c r="H976" t="s">
        <v>80</v>
      </c>
    </row>
    <row r="977" spans="1:8" x14ac:dyDescent="0.25">
      <c r="A977">
        <v>1912454</v>
      </c>
      <c r="B977">
        <v>41999</v>
      </c>
      <c r="C977">
        <v>0.6501851851851852</v>
      </c>
      <c r="D977" t="s">
        <v>368</v>
      </c>
      <c r="E977" t="s">
        <v>369</v>
      </c>
      <c r="F977" t="s">
        <v>100</v>
      </c>
      <c r="G977" t="s">
        <v>115</v>
      </c>
      <c r="H977" t="s">
        <v>115</v>
      </c>
    </row>
    <row r="978" spans="1:8" x14ac:dyDescent="0.25">
      <c r="A978">
        <v>1912471</v>
      </c>
      <c r="B978">
        <v>41999</v>
      </c>
      <c r="C978">
        <v>0.65315972222222218</v>
      </c>
      <c r="D978" t="s">
        <v>370</v>
      </c>
      <c r="E978" t="s">
        <v>371</v>
      </c>
      <c r="F978" t="s">
        <v>112</v>
      </c>
      <c r="G978" t="s">
        <v>115</v>
      </c>
      <c r="H978" t="s">
        <v>115</v>
      </c>
    </row>
    <row r="979" spans="1:8" x14ac:dyDescent="0.25">
      <c r="A979">
        <v>1912549</v>
      </c>
      <c r="B979">
        <v>41999</v>
      </c>
      <c r="C979">
        <v>0.66609953703703706</v>
      </c>
      <c r="D979" t="s">
        <v>372</v>
      </c>
      <c r="E979" t="s">
        <v>373</v>
      </c>
      <c r="F979" t="s">
        <v>100</v>
      </c>
      <c r="G979" t="s">
        <v>117</v>
      </c>
      <c r="H979" t="s">
        <v>80</v>
      </c>
    </row>
    <row r="980" spans="1:8" x14ac:dyDescent="0.25">
      <c r="A980">
        <v>1912576</v>
      </c>
      <c r="B980">
        <v>41999</v>
      </c>
      <c r="C980">
        <v>0.66937500000000005</v>
      </c>
      <c r="D980" t="s">
        <v>374</v>
      </c>
      <c r="E980" t="s">
        <v>375</v>
      </c>
      <c r="F980" t="s">
        <v>112</v>
      </c>
      <c r="G980" t="s">
        <v>115</v>
      </c>
      <c r="H980" t="s">
        <v>115</v>
      </c>
    </row>
    <row r="981" spans="1:8" x14ac:dyDescent="0.25">
      <c r="A981">
        <v>1912590</v>
      </c>
      <c r="B981">
        <v>41999</v>
      </c>
      <c r="C981">
        <v>0.67204861111111114</v>
      </c>
      <c r="D981" t="s">
        <v>376</v>
      </c>
      <c r="E981" t="s">
        <v>377</v>
      </c>
      <c r="F981" t="s">
        <v>112</v>
      </c>
      <c r="G981" t="s">
        <v>115</v>
      </c>
      <c r="H981" t="s">
        <v>115</v>
      </c>
    </row>
    <row r="982" spans="1:8" x14ac:dyDescent="0.25">
      <c r="A982">
        <v>1912602</v>
      </c>
      <c r="B982">
        <v>41999</v>
      </c>
      <c r="C982">
        <v>0.67423611111111115</v>
      </c>
      <c r="D982" t="s">
        <v>378</v>
      </c>
      <c r="E982" t="s">
        <v>379</v>
      </c>
      <c r="F982" t="s">
        <v>112</v>
      </c>
      <c r="G982" t="s">
        <v>117</v>
      </c>
      <c r="H982" t="s">
        <v>79</v>
      </c>
    </row>
    <row r="983" spans="1:8" x14ac:dyDescent="0.25">
      <c r="A983">
        <v>1912631</v>
      </c>
      <c r="B983">
        <v>41999</v>
      </c>
      <c r="C983">
        <v>0.67800925925925926</v>
      </c>
      <c r="D983" t="s">
        <v>380</v>
      </c>
      <c r="E983" t="s">
        <v>381</v>
      </c>
      <c r="F983" t="s">
        <v>100</v>
      </c>
      <c r="G983" t="s">
        <v>116</v>
      </c>
      <c r="H983" t="s">
        <v>80</v>
      </c>
    </row>
    <row r="984" spans="1:8" x14ac:dyDescent="0.25">
      <c r="A984">
        <v>1916638</v>
      </c>
      <c r="B984">
        <v>42002</v>
      </c>
      <c r="C984">
        <v>0.54484953703703709</v>
      </c>
      <c r="D984" t="s">
        <v>216</v>
      </c>
      <c r="E984" t="s">
        <v>217</v>
      </c>
      <c r="F984" t="s">
        <v>100</v>
      </c>
      <c r="G984" t="s">
        <v>116</v>
      </c>
      <c r="H984" t="s">
        <v>79</v>
      </c>
    </row>
    <row r="985" spans="1:8" x14ac:dyDescent="0.25">
      <c r="A985">
        <v>1916658</v>
      </c>
      <c r="B985">
        <v>42002</v>
      </c>
      <c r="C985">
        <v>0.54832175925925919</v>
      </c>
      <c r="D985" t="s">
        <v>218</v>
      </c>
      <c r="E985" t="s">
        <v>219</v>
      </c>
      <c r="F985" t="s">
        <v>100</v>
      </c>
      <c r="G985" t="s">
        <v>115</v>
      </c>
      <c r="H985" t="s">
        <v>115</v>
      </c>
    </row>
    <row r="986" spans="1:8" x14ac:dyDescent="0.25">
      <c r="A986">
        <v>1916675</v>
      </c>
      <c r="B986">
        <v>42002</v>
      </c>
      <c r="C986">
        <v>0.55008101851851854</v>
      </c>
      <c r="D986" t="s">
        <v>220</v>
      </c>
      <c r="E986" t="s">
        <v>221</v>
      </c>
      <c r="F986" t="s">
        <v>100</v>
      </c>
      <c r="G986" t="s">
        <v>116</v>
      </c>
      <c r="H986" t="s">
        <v>79</v>
      </c>
    </row>
    <row r="987" spans="1:8" x14ac:dyDescent="0.25">
      <c r="A987">
        <v>1916685</v>
      </c>
      <c r="B987">
        <v>42002</v>
      </c>
      <c r="C987">
        <v>0.55127314814814821</v>
      </c>
      <c r="D987" t="s">
        <v>222</v>
      </c>
      <c r="E987" t="s">
        <v>223</v>
      </c>
      <c r="F987" t="s">
        <v>100</v>
      </c>
      <c r="G987" t="s">
        <v>116</v>
      </c>
      <c r="H987" t="s">
        <v>79</v>
      </c>
    </row>
    <row r="988" spans="1:8" x14ac:dyDescent="0.25">
      <c r="A988">
        <v>1916699</v>
      </c>
      <c r="B988">
        <v>42002</v>
      </c>
      <c r="C988">
        <v>0.5528819444444445</v>
      </c>
      <c r="D988" t="s">
        <v>224</v>
      </c>
      <c r="E988" t="s">
        <v>225</v>
      </c>
      <c r="F988" t="s">
        <v>100</v>
      </c>
      <c r="G988" t="s">
        <v>115</v>
      </c>
      <c r="H988" t="s">
        <v>115</v>
      </c>
    </row>
    <row r="989" spans="1:8" x14ac:dyDescent="0.25">
      <c r="A989">
        <v>1916767</v>
      </c>
      <c r="B989">
        <v>42002</v>
      </c>
      <c r="C989">
        <v>0.56008101851851855</v>
      </c>
      <c r="D989" t="s">
        <v>226</v>
      </c>
      <c r="E989" t="s">
        <v>227</v>
      </c>
      <c r="F989" t="s">
        <v>100</v>
      </c>
      <c r="G989" t="s">
        <v>115</v>
      </c>
      <c r="H989" t="s">
        <v>115</v>
      </c>
    </row>
    <row r="990" spans="1:8" x14ac:dyDescent="0.25">
      <c r="A990">
        <v>1916791</v>
      </c>
      <c r="B990">
        <v>42002</v>
      </c>
      <c r="C990">
        <v>0.5632638888888889</v>
      </c>
      <c r="D990" t="s">
        <v>228</v>
      </c>
      <c r="E990" t="s">
        <v>229</v>
      </c>
      <c r="F990" t="s">
        <v>100</v>
      </c>
      <c r="G990" t="s">
        <v>117</v>
      </c>
      <c r="H990" t="s">
        <v>79</v>
      </c>
    </row>
    <row r="991" spans="1:8" x14ac:dyDescent="0.25">
      <c r="A991">
        <v>1916848</v>
      </c>
      <c r="B991">
        <v>42002</v>
      </c>
      <c r="C991">
        <v>0.57180555555555557</v>
      </c>
      <c r="D991" t="s">
        <v>230</v>
      </c>
      <c r="E991" t="s">
        <v>231</v>
      </c>
      <c r="F991" t="s">
        <v>100</v>
      </c>
      <c r="G991" t="s">
        <v>115</v>
      </c>
      <c r="H991" t="s">
        <v>115</v>
      </c>
    </row>
    <row r="992" spans="1:8" x14ac:dyDescent="0.25">
      <c r="A992">
        <v>1916863</v>
      </c>
      <c r="B992">
        <v>42002</v>
      </c>
      <c r="C992">
        <v>0.57297453703703705</v>
      </c>
      <c r="D992" t="s">
        <v>232</v>
      </c>
      <c r="E992" t="s">
        <v>233</v>
      </c>
      <c r="F992" t="s">
        <v>100</v>
      </c>
      <c r="G992" t="s">
        <v>115</v>
      </c>
      <c r="H992" t="s">
        <v>115</v>
      </c>
    </row>
    <row r="993" spans="1:8" x14ac:dyDescent="0.25">
      <c r="A993">
        <v>1916867</v>
      </c>
      <c r="B993">
        <v>42002</v>
      </c>
      <c r="C993">
        <v>0.57424768518518521</v>
      </c>
      <c r="D993" t="s">
        <v>234</v>
      </c>
      <c r="E993" t="s">
        <v>235</v>
      </c>
      <c r="F993" t="s">
        <v>100</v>
      </c>
      <c r="G993" t="s">
        <v>115</v>
      </c>
      <c r="H993" t="s">
        <v>115</v>
      </c>
    </row>
    <row r="994" spans="1:8" x14ac:dyDescent="0.25">
      <c r="A994">
        <v>1916899</v>
      </c>
      <c r="B994">
        <v>42002</v>
      </c>
      <c r="C994">
        <v>0.57857638888888896</v>
      </c>
      <c r="D994" t="s">
        <v>236</v>
      </c>
      <c r="E994" t="s">
        <v>237</v>
      </c>
      <c r="F994" t="s">
        <v>100</v>
      </c>
      <c r="G994" t="s">
        <v>116</v>
      </c>
      <c r="H994" t="s">
        <v>80</v>
      </c>
    </row>
    <row r="995" spans="1:8" x14ac:dyDescent="0.25">
      <c r="A995">
        <v>1915068</v>
      </c>
      <c r="B995">
        <v>42002</v>
      </c>
      <c r="C995">
        <v>0.41925925925925928</v>
      </c>
      <c r="D995" t="s">
        <v>185</v>
      </c>
      <c r="E995" t="s">
        <v>186</v>
      </c>
      <c r="F995" t="s">
        <v>100</v>
      </c>
      <c r="G995" t="s">
        <v>115</v>
      </c>
      <c r="H995" t="s">
        <v>115</v>
      </c>
    </row>
    <row r="996" spans="1:8" x14ac:dyDescent="0.25">
      <c r="A996">
        <v>1915201</v>
      </c>
      <c r="B996">
        <v>42002</v>
      </c>
      <c r="C996">
        <v>0.4291666666666667</v>
      </c>
      <c r="D996" t="s">
        <v>187</v>
      </c>
      <c r="E996" t="s">
        <v>188</v>
      </c>
      <c r="F996" t="s">
        <v>100</v>
      </c>
      <c r="G996" t="s">
        <v>115</v>
      </c>
      <c r="H996" t="s">
        <v>115</v>
      </c>
    </row>
    <row r="997" spans="1:8" x14ac:dyDescent="0.25">
      <c r="A997">
        <v>1915217</v>
      </c>
      <c r="B997">
        <v>42002</v>
      </c>
      <c r="C997">
        <v>0.43011574074074077</v>
      </c>
      <c r="D997" t="s">
        <v>189</v>
      </c>
      <c r="E997" t="s">
        <v>190</v>
      </c>
      <c r="F997" t="s">
        <v>100</v>
      </c>
      <c r="G997" t="s">
        <v>115</v>
      </c>
      <c r="H997" t="s">
        <v>115</v>
      </c>
    </row>
    <row r="998" spans="1:8" x14ac:dyDescent="0.25">
      <c r="A998">
        <v>1915252</v>
      </c>
      <c r="B998">
        <v>42002</v>
      </c>
      <c r="C998">
        <v>0.43199074074074079</v>
      </c>
      <c r="D998" t="s">
        <v>191</v>
      </c>
      <c r="E998" t="s">
        <v>192</v>
      </c>
      <c r="F998" t="s">
        <v>100</v>
      </c>
      <c r="G998" t="s">
        <v>116</v>
      </c>
      <c r="H998" t="s">
        <v>80</v>
      </c>
    </row>
    <row r="999" spans="1:8" x14ac:dyDescent="0.25">
      <c r="A999">
        <v>1915322</v>
      </c>
      <c r="B999">
        <v>42002</v>
      </c>
      <c r="C999">
        <v>0.43627314814814816</v>
      </c>
      <c r="D999" t="s">
        <v>193</v>
      </c>
      <c r="E999" t="s">
        <v>194</v>
      </c>
      <c r="F999" t="s">
        <v>100</v>
      </c>
      <c r="G999" t="s">
        <v>115</v>
      </c>
      <c r="H999" t="s">
        <v>115</v>
      </c>
    </row>
    <row r="1000" spans="1:8" x14ac:dyDescent="0.25">
      <c r="A1000">
        <v>1915369</v>
      </c>
      <c r="B1000">
        <v>42002</v>
      </c>
      <c r="C1000">
        <v>0.43994212962962959</v>
      </c>
      <c r="D1000" t="s">
        <v>195</v>
      </c>
      <c r="E1000" t="s">
        <v>196</v>
      </c>
      <c r="F1000" t="s">
        <v>100</v>
      </c>
      <c r="G1000" t="s">
        <v>115</v>
      </c>
      <c r="H1000" t="s">
        <v>115</v>
      </c>
    </row>
    <row r="1001" spans="1:8" x14ac:dyDescent="0.25">
      <c r="A1001">
        <v>1915380</v>
      </c>
      <c r="B1001">
        <v>42002</v>
      </c>
      <c r="C1001">
        <v>0.44094907407407408</v>
      </c>
      <c r="D1001" t="s">
        <v>197</v>
      </c>
      <c r="E1001" t="s">
        <v>198</v>
      </c>
      <c r="F1001" t="s">
        <v>100</v>
      </c>
      <c r="G1001" t="s">
        <v>115</v>
      </c>
      <c r="H1001" t="s">
        <v>115</v>
      </c>
    </row>
    <row r="1002" spans="1:8" x14ac:dyDescent="0.25">
      <c r="A1002">
        <v>1915410</v>
      </c>
      <c r="B1002">
        <v>42002</v>
      </c>
      <c r="C1002">
        <v>0.44233796296296296</v>
      </c>
      <c r="D1002" t="s">
        <v>199</v>
      </c>
      <c r="E1002" t="s">
        <v>200</v>
      </c>
      <c r="F1002" t="s">
        <v>100</v>
      </c>
      <c r="G1002" t="s">
        <v>116</v>
      </c>
      <c r="H1002" t="s">
        <v>80</v>
      </c>
    </row>
    <row r="1003" spans="1:8" x14ac:dyDescent="0.25">
      <c r="A1003">
        <v>1915453</v>
      </c>
      <c r="B1003">
        <v>42002</v>
      </c>
      <c r="C1003">
        <v>0.44505787037037042</v>
      </c>
      <c r="D1003" t="s">
        <v>201</v>
      </c>
      <c r="E1003" t="s">
        <v>202</v>
      </c>
      <c r="F1003" t="s">
        <v>100</v>
      </c>
      <c r="G1003" t="s">
        <v>117</v>
      </c>
      <c r="H1003" t="s">
        <v>80</v>
      </c>
    </row>
    <row r="1004" spans="1:8" x14ac:dyDescent="0.25">
      <c r="A1004">
        <v>1915487</v>
      </c>
      <c r="B1004">
        <v>42002</v>
      </c>
      <c r="C1004">
        <v>0.44737268518518519</v>
      </c>
      <c r="D1004" t="s">
        <v>203</v>
      </c>
      <c r="E1004" t="s">
        <v>204</v>
      </c>
      <c r="F1004" t="s">
        <v>100</v>
      </c>
      <c r="G1004" t="s">
        <v>115</v>
      </c>
      <c r="H1004" t="s">
        <v>115</v>
      </c>
    </row>
    <row r="1005" spans="1:8" x14ac:dyDescent="0.25">
      <c r="A1005">
        <v>1915508</v>
      </c>
      <c r="B1005">
        <v>42002</v>
      </c>
      <c r="C1005">
        <v>0.44878472222222227</v>
      </c>
      <c r="D1005" t="s">
        <v>151</v>
      </c>
      <c r="E1005" t="s">
        <v>205</v>
      </c>
      <c r="F1005" t="s">
        <v>100</v>
      </c>
      <c r="G1005" t="s">
        <v>117</v>
      </c>
      <c r="H1005" t="s">
        <v>79</v>
      </c>
    </row>
    <row r="1006" spans="1:8" x14ac:dyDescent="0.25">
      <c r="A1006">
        <v>1916429</v>
      </c>
      <c r="B1006">
        <v>42002</v>
      </c>
      <c r="C1006">
        <v>0.52077546296296295</v>
      </c>
      <c r="D1006" t="s">
        <v>206</v>
      </c>
      <c r="E1006" t="s">
        <v>207</v>
      </c>
      <c r="F1006" t="s">
        <v>100</v>
      </c>
      <c r="G1006" t="s">
        <v>115</v>
      </c>
      <c r="H1006" t="s">
        <v>115</v>
      </c>
    </row>
    <row r="1007" spans="1:8" x14ac:dyDescent="0.25">
      <c r="A1007">
        <v>1916468</v>
      </c>
      <c r="B1007">
        <v>42002</v>
      </c>
      <c r="C1007">
        <v>0.52415509259259252</v>
      </c>
      <c r="D1007" t="s">
        <v>208</v>
      </c>
      <c r="E1007" t="s">
        <v>209</v>
      </c>
      <c r="F1007" t="s">
        <v>100</v>
      </c>
      <c r="G1007" t="s">
        <v>115</v>
      </c>
      <c r="H1007" t="s">
        <v>115</v>
      </c>
    </row>
    <row r="1008" spans="1:8" x14ac:dyDescent="0.25">
      <c r="A1008">
        <v>1916515</v>
      </c>
      <c r="B1008">
        <v>42002</v>
      </c>
      <c r="C1008">
        <v>0.52849537037037042</v>
      </c>
      <c r="D1008" t="s">
        <v>210</v>
      </c>
      <c r="E1008" t="s">
        <v>211</v>
      </c>
      <c r="F1008" t="s">
        <v>100</v>
      </c>
      <c r="G1008" t="s">
        <v>115</v>
      </c>
      <c r="H1008" t="s">
        <v>115</v>
      </c>
    </row>
    <row r="1009" spans="1:8" x14ac:dyDescent="0.25">
      <c r="A1009">
        <v>1916538</v>
      </c>
      <c r="B1009">
        <v>42002</v>
      </c>
      <c r="C1009">
        <v>0.53179398148148149</v>
      </c>
      <c r="D1009" t="s">
        <v>212</v>
      </c>
      <c r="E1009" t="s">
        <v>213</v>
      </c>
      <c r="F1009" t="s">
        <v>100</v>
      </c>
      <c r="G1009" t="s">
        <v>115</v>
      </c>
      <c r="H1009" t="s">
        <v>115</v>
      </c>
    </row>
    <row r="1010" spans="1:8" x14ac:dyDescent="0.25">
      <c r="A1010">
        <v>1916561</v>
      </c>
      <c r="B1010">
        <v>42002</v>
      </c>
      <c r="C1010">
        <v>0.53439814814814812</v>
      </c>
      <c r="D1010" t="s">
        <v>214</v>
      </c>
      <c r="E1010" t="s">
        <v>215</v>
      </c>
      <c r="F1010" t="s">
        <v>100</v>
      </c>
      <c r="G1010" t="s">
        <v>115</v>
      </c>
      <c r="H1010" t="s">
        <v>115</v>
      </c>
    </row>
    <row r="1011" spans="1:8" x14ac:dyDescent="0.25">
      <c r="A1011">
        <v>1917286</v>
      </c>
      <c r="B1011">
        <v>42002</v>
      </c>
      <c r="C1011">
        <v>0.61937500000000001</v>
      </c>
      <c r="D1011" t="s">
        <v>238</v>
      </c>
      <c r="E1011" t="s">
        <v>239</v>
      </c>
      <c r="F1011" t="s">
        <v>112</v>
      </c>
      <c r="G1011" t="s">
        <v>115</v>
      </c>
      <c r="H1011" t="s">
        <v>115</v>
      </c>
    </row>
    <row r="1012" spans="1:8" x14ac:dyDescent="0.25">
      <c r="A1012">
        <v>1917336</v>
      </c>
      <c r="B1012">
        <v>42002</v>
      </c>
      <c r="C1012">
        <v>0.62347222222222221</v>
      </c>
      <c r="D1012" t="s">
        <v>240</v>
      </c>
      <c r="E1012" t="s">
        <v>241</v>
      </c>
      <c r="F1012" t="s">
        <v>112</v>
      </c>
      <c r="G1012" t="s">
        <v>117</v>
      </c>
      <c r="H1012" t="s">
        <v>80</v>
      </c>
    </row>
    <row r="1013" spans="1:8" x14ac:dyDescent="0.25">
      <c r="A1013">
        <v>1917340</v>
      </c>
      <c r="B1013">
        <v>42002</v>
      </c>
      <c r="C1013">
        <v>0.62356481481481485</v>
      </c>
      <c r="D1013" t="s">
        <v>242</v>
      </c>
      <c r="E1013" t="s">
        <v>243</v>
      </c>
      <c r="F1013" t="s">
        <v>100</v>
      </c>
      <c r="G1013" t="s">
        <v>115</v>
      </c>
      <c r="H1013" t="s">
        <v>115</v>
      </c>
    </row>
    <row r="1014" spans="1:8" x14ac:dyDescent="0.25">
      <c r="A1014">
        <v>1917371</v>
      </c>
      <c r="B1014">
        <v>42002</v>
      </c>
      <c r="C1014">
        <v>0.62675925925925924</v>
      </c>
      <c r="D1014" t="s">
        <v>244</v>
      </c>
      <c r="E1014" t="s">
        <v>245</v>
      </c>
      <c r="F1014" t="s">
        <v>100</v>
      </c>
      <c r="G1014" t="s">
        <v>115</v>
      </c>
      <c r="H1014" t="s">
        <v>115</v>
      </c>
    </row>
    <row r="1015" spans="1:8" x14ac:dyDescent="0.25">
      <c r="A1015">
        <v>1917445</v>
      </c>
      <c r="B1015">
        <v>42002</v>
      </c>
      <c r="C1015">
        <v>0.63449074074074074</v>
      </c>
      <c r="D1015" t="s">
        <v>246</v>
      </c>
      <c r="E1015" t="s">
        <v>247</v>
      </c>
      <c r="F1015" t="s">
        <v>100</v>
      </c>
      <c r="G1015" t="s">
        <v>115</v>
      </c>
      <c r="H1015" t="s">
        <v>115</v>
      </c>
    </row>
    <row r="1016" spans="1:8" x14ac:dyDescent="0.25">
      <c r="A1016">
        <v>1914731</v>
      </c>
      <c r="B1016">
        <v>42002</v>
      </c>
      <c r="C1016">
        <v>0.39725694444444443</v>
      </c>
      <c r="D1016" t="s">
        <v>175</v>
      </c>
      <c r="E1016" t="s">
        <v>176</v>
      </c>
      <c r="F1016" t="s">
        <v>100</v>
      </c>
      <c r="G1016" t="s">
        <v>115</v>
      </c>
      <c r="H1016" t="s">
        <v>115</v>
      </c>
    </row>
    <row r="1017" spans="1:8" x14ac:dyDescent="0.25">
      <c r="A1017">
        <v>1914759</v>
      </c>
      <c r="B1017">
        <v>42002</v>
      </c>
      <c r="C1017">
        <v>0.39881944444444445</v>
      </c>
      <c r="D1017" t="s">
        <v>177</v>
      </c>
      <c r="E1017" t="s">
        <v>178</v>
      </c>
      <c r="F1017" t="s">
        <v>100</v>
      </c>
      <c r="G1017" t="s">
        <v>115</v>
      </c>
      <c r="H1017" t="s">
        <v>115</v>
      </c>
    </row>
    <row r="1018" spans="1:8" x14ac:dyDescent="0.25">
      <c r="A1018">
        <v>1914794</v>
      </c>
      <c r="B1018">
        <v>42002</v>
      </c>
      <c r="C1018">
        <v>0.40062500000000001</v>
      </c>
      <c r="D1018" t="s">
        <v>179</v>
      </c>
      <c r="E1018" t="s">
        <v>180</v>
      </c>
      <c r="F1018" t="s">
        <v>100</v>
      </c>
      <c r="G1018" t="s">
        <v>115</v>
      </c>
      <c r="H1018" t="s">
        <v>115</v>
      </c>
    </row>
    <row r="1019" spans="1:8" x14ac:dyDescent="0.25">
      <c r="A1019">
        <v>1914867</v>
      </c>
      <c r="B1019">
        <v>42002</v>
      </c>
      <c r="C1019">
        <v>0.40513888888888888</v>
      </c>
      <c r="D1019" t="s">
        <v>181</v>
      </c>
      <c r="E1019" t="s">
        <v>182</v>
      </c>
      <c r="F1019" t="s">
        <v>100</v>
      </c>
      <c r="G1019" t="s">
        <v>115</v>
      </c>
      <c r="H1019" t="s">
        <v>115</v>
      </c>
    </row>
    <row r="1020" spans="1:8" x14ac:dyDescent="0.25">
      <c r="A1020">
        <v>1914986</v>
      </c>
      <c r="B1020">
        <v>42002</v>
      </c>
      <c r="C1020">
        <v>0.41298611111111111</v>
      </c>
      <c r="D1020" t="s">
        <v>183</v>
      </c>
      <c r="E1020" t="s">
        <v>184</v>
      </c>
      <c r="F1020" t="s">
        <v>100</v>
      </c>
      <c r="G1020" t="s">
        <v>117</v>
      </c>
      <c r="H1020" t="s">
        <v>80</v>
      </c>
    </row>
    <row r="1021" spans="1:8" x14ac:dyDescent="0.25">
      <c r="A1021">
        <v>1920486</v>
      </c>
      <c r="B1021">
        <v>42003</v>
      </c>
      <c r="C1021">
        <v>0.54244212962962968</v>
      </c>
      <c r="D1021" t="s">
        <v>162</v>
      </c>
      <c r="E1021" t="s">
        <v>163</v>
      </c>
      <c r="F1021" t="s">
        <v>100</v>
      </c>
      <c r="G1021" t="s">
        <v>115</v>
      </c>
      <c r="H1021" t="s">
        <v>115</v>
      </c>
    </row>
    <row r="1022" spans="1:8" x14ac:dyDescent="0.25">
      <c r="A1022">
        <v>1920496</v>
      </c>
      <c r="B1022">
        <v>42003</v>
      </c>
      <c r="C1022">
        <v>0.54396990740740747</v>
      </c>
      <c r="D1022" t="s">
        <v>164</v>
      </c>
      <c r="E1022" t="s">
        <v>165</v>
      </c>
      <c r="F1022" t="s">
        <v>100</v>
      </c>
      <c r="G1022" t="s">
        <v>116</v>
      </c>
      <c r="H1022" t="s">
        <v>79</v>
      </c>
    </row>
    <row r="1023" spans="1:8" x14ac:dyDescent="0.25">
      <c r="A1023">
        <v>1920502</v>
      </c>
      <c r="B1023">
        <v>42003</v>
      </c>
      <c r="C1023">
        <v>0.54503472222222216</v>
      </c>
      <c r="D1023" t="s">
        <v>164</v>
      </c>
      <c r="E1023" t="s">
        <v>166</v>
      </c>
      <c r="F1023" t="s">
        <v>100</v>
      </c>
      <c r="G1023" t="s">
        <v>116</v>
      </c>
      <c r="H1023" t="s">
        <v>79</v>
      </c>
    </row>
    <row r="1024" spans="1:8" x14ac:dyDescent="0.25">
      <c r="A1024">
        <v>1920508</v>
      </c>
      <c r="B1024">
        <v>42003</v>
      </c>
      <c r="C1024">
        <v>0.54636574074074074</v>
      </c>
      <c r="D1024" t="s">
        <v>167</v>
      </c>
      <c r="E1024" t="s">
        <v>168</v>
      </c>
      <c r="F1024" t="s">
        <v>100</v>
      </c>
      <c r="G1024" t="s">
        <v>115</v>
      </c>
      <c r="H1024" t="s">
        <v>115</v>
      </c>
    </row>
    <row r="1025" spans="1:8" x14ac:dyDescent="0.25">
      <c r="A1025">
        <v>1920523</v>
      </c>
      <c r="B1025">
        <v>42003</v>
      </c>
      <c r="C1025">
        <v>0.55021990740740734</v>
      </c>
      <c r="D1025" t="s">
        <v>169</v>
      </c>
      <c r="E1025" t="s">
        <v>170</v>
      </c>
      <c r="F1025" t="s">
        <v>100</v>
      </c>
      <c r="G1025" t="s">
        <v>115</v>
      </c>
      <c r="H1025" t="s">
        <v>115</v>
      </c>
    </row>
    <row r="1026" spans="1:8" x14ac:dyDescent="0.25">
      <c r="A1026">
        <v>1920549</v>
      </c>
      <c r="B1026">
        <v>42003</v>
      </c>
      <c r="C1026">
        <v>0.55562500000000004</v>
      </c>
      <c r="D1026" t="s">
        <v>171</v>
      </c>
      <c r="E1026" t="s">
        <v>172</v>
      </c>
      <c r="F1026" t="s">
        <v>100</v>
      </c>
      <c r="G1026" t="s">
        <v>115</v>
      </c>
      <c r="H1026" t="s">
        <v>115</v>
      </c>
    </row>
    <row r="1027" spans="1:8" x14ac:dyDescent="0.25">
      <c r="A1027">
        <v>1920568</v>
      </c>
      <c r="B1027">
        <v>42003</v>
      </c>
      <c r="C1027">
        <v>0.55903935185185183</v>
      </c>
      <c r="D1027" t="s">
        <v>173</v>
      </c>
      <c r="E1027" t="s">
        <v>174</v>
      </c>
      <c r="F1027" t="s">
        <v>100</v>
      </c>
      <c r="G1027" t="s">
        <v>116</v>
      </c>
      <c r="H1027" t="s">
        <v>80</v>
      </c>
    </row>
    <row r="1028" spans="1:8" x14ac:dyDescent="0.25">
      <c r="A1028">
        <v>1920592</v>
      </c>
      <c r="B1028">
        <v>42003</v>
      </c>
      <c r="C1028">
        <v>0.56341435185185185</v>
      </c>
      <c r="D1028" t="s">
        <v>119</v>
      </c>
      <c r="E1028" t="s">
        <v>120</v>
      </c>
      <c r="F1028" t="s">
        <v>100</v>
      </c>
      <c r="G1028" t="s">
        <v>116</v>
      </c>
      <c r="H1028" t="s">
        <v>80</v>
      </c>
    </row>
    <row r="1029" spans="1:8" x14ac:dyDescent="0.25">
      <c r="A1029">
        <v>1920604</v>
      </c>
      <c r="B1029">
        <v>42003</v>
      </c>
      <c r="C1029">
        <v>0.56560185185185186</v>
      </c>
      <c r="D1029" t="s">
        <v>121</v>
      </c>
      <c r="E1029" t="s">
        <v>122</v>
      </c>
      <c r="F1029" t="s">
        <v>100</v>
      </c>
      <c r="G1029" t="s">
        <v>115</v>
      </c>
      <c r="H1029" t="s">
        <v>115</v>
      </c>
    </row>
    <row r="1030" spans="1:8" x14ac:dyDescent="0.25">
      <c r="A1030">
        <v>1920622</v>
      </c>
      <c r="B1030">
        <v>42003</v>
      </c>
      <c r="C1030">
        <v>0.56898148148148142</v>
      </c>
      <c r="D1030" t="s">
        <v>123</v>
      </c>
      <c r="E1030" t="s">
        <v>124</v>
      </c>
      <c r="F1030" t="s">
        <v>100</v>
      </c>
      <c r="G1030" t="s">
        <v>115</v>
      </c>
      <c r="H1030" t="s">
        <v>115</v>
      </c>
    </row>
    <row r="1031" spans="1:8" x14ac:dyDescent="0.25">
      <c r="A1031">
        <v>1920629</v>
      </c>
      <c r="B1031">
        <v>42003</v>
      </c>
      <c r="C1031">
        <v>0.57030092592592596</v>
      </c>
      <c r="D1031" t="s">
        <v>125</v>
      </c>
      <c r="E1031" t="s">
        <v>126</v>
      </c>
      <c r="F1031" t="s">
        <v>100</v>
      </c>
      <c r="G1031" t="s">
        <v>115</v>
      </c>
      <c r="H1031" t="s">
        <v>115</v>
      </c>
    </row>
    <row r="1032" spans="1:8" x14ac:dyDescent="0.25">
      <c r="A1032">
        <v>1920636</v>
      </c>
      <c r="B1032">
        <v>42003</v>
      </c>
      <c r="C1032">
        <v>0.5718981481481481</v>
      </c>
      <c r="D1032" t="s">
        <v>127</v>
      </c>
      <c r="E1032" t="s">
        <v>128</v>
      </c>
      <c r="F1032" t="s">
        <v>100</v>
      </c>
      <c r="G1032" t="s">
        <v>116</v>
      </c>
      <c r="H1032" t="s">
        <v>79</v>
      </c>
    </row>
    <row r="1033" spans="1:8" x14ac:dyDescent="0.25">
      <c r="A1033">
        <v>1920646</v>
      </c>
      <c r="B1033">
        <v>42003</v>
      </c>
      <c r="C1033">
        <v>0.57315972222222222</v>
      </c>
      <c r="D1033" t="s">
        <v>129</v>
      </c>
      <c r="E1033" t="s">
        <v>130</v>
      </c>
      <c r="F1033" t="s">
        <v>100</v>
      </c>
      <c r="G1033" t="s">
        <v>116</v>
      </c>
      <c r="H1033" t="s">
        <v>80</v>
      </c>
    </row>
    <row r="1034" spans="1:8" x14ac:dyDescent="0.25">
      <c r="A1034">
        <v>1920673</v>
      </c>
      <c r="B1034">
        <v>42003</v>
      </c>
      <c r="C1034">
        <v>0.57809027777777777</v>
      </c>
      <c r="D1034" t="s">
        <v>131</v>
      </c>
      <c r="E1034" t="s">
        <v>132</v>
      </c>
      <c r="F1034" t="s">
        <v>100</v>
      </c>
      <c r="G1034" t="s">
        <v>115</v>
      </c>
      <c r="H1034" t="s">
        <v>115</v>
      </c>
    </row>
    <row r="1035" spans="1:8" x14ac:dyDescent="0.25">
      <c r="A1035">
        <v>1919852</v>
      </c>
      <c r="B1035">
        <v>42003</v>
      </c>
      <c r="C1035">
        <v>0.46121527777777777</v>
      </c>
      <c r="D1035" t="s">
        <v>156</v>
      </c>
      <c r="E1035" t="s">
        <v>157</v>
      </c>
      <c r="F1035" t="s">
        <v>100</v>
      </c>
      <c r="G1035" t="s">
        <v>117</v>
      </c>
      <c r="H1035" t="s">
        <v>79</v>
      </c>
    </row>
    <row r="1036" spans="1:8" x14ac:dyDescent="0.25">
      <c r="A1036">
        <v>1920452</v>
      </c>
      <c r="B1036">
        <v>42003</v>
      </c>
      <c r="C1036">
        <v>0.53640046296296295</v>
      </c>
      <c r="D1036" t="s">
        <v>158</v>
      </c>
      <c r="E1036" t="s">
        <v>159</v>
      </c>
      <c r="F1036" t="s">
        <v>100</v>
      </c>
      <c r="G1036" t="s">
        <v>115</v>
      </c>
      <c r="H1036" t="s">
        <v>115</v>
      </c>
    </row>
    <row r="1037" spans="1:8" x14ac:dyDescent="0.25">
      <c r="A1037">
        <v>1920463</v>
      </c>
      <c r="B1037">
        <v>42003</v>
      </c>
      <c r="C1037">
        <v>0.53758101851851847</v>
      </c>
      <c r="D1037" t="s">
        <v>160</v>
      </c>
      <c r="E1037" t="s">
        <v>161</v>
      </c>
      <c r="F1037" t="s">
        <v>100</v>
      </c>
      <c r="G1037" t="s">
        <v>116</v>
      </c>
      <c r="H1037" t="s">
        <v>80</v>
      </c>
    </row>
    <row r="1038" spans="1:8" x14ac:dyDescent="0.25">
      <c r="A1038">
        <v>1920714</v>
      </c>
      <c r="B1038">
        <v>42003</v>
      </c>
      <c r="C1038">
        <v>0.58559027777777783</v>
      </c>
      <c r="D1038" t="s">
        <v>133</v>
      </c>
      <c r="E1038" t="s">
        <v>134</v>
      </c>
      <c r="F1038" t="s">
        <v>100</v>
      </c>
      <c r="G1038" t="s">
        <v>115</v>
      </c>
      <c r="H1038" t="s">
        <v>115</v>
      </c>
    </row>
    <row r="1039" spans="1:8" x14ac:dyDescent="0.25">
      <c r="A1039">
        <v>1920739</v>
      </c>
      <c r="B1039">
        <v>42003</v>
      </c>
      <c r="C1039">
        <v>0.58978009259259256</v>
      </c>
      <c r="D1039" t="s">
        <v>135</v>
      </c>
      <c r="E1039" t="s">
        <v>136</v>
      </c>
      <c r="F1039" t="s">
        <v>100</v>
      </c>
      <c r="G1039" t="s">
        <v>115</v>
      </c>
      <c r="H1039" t="s">
        <v>115</v>
      </c>
    </row>
    <row r="1040" spans="1:8" x14ac:dyDescent="0.25">
      <c r="A1040">
        <v>1920752</v>
      </c>
      <c r="B1040">
        <v>42003</v>
      </c>
      <c r="C1040">
        <v>0.59118055555555549</v>
      </c>
      <c r="D1040" t="s">
        <v>137</v>
      </c>
      <c r="E1040" t="s">
        <v>138</v>
      </c>
      <c r="F1040" t="s">
        <v>100</v>
      </c>
      <c r="G1040" t="s">
        <v>117</v>
      </c>
      <c r="H1040" t="s">
        <v>79</v>
      </c>
    </row>
    <row r="1041" spans="1:8" x14ac:dyDescent="0.25">
      <c r="A1041">
        <v>1920781</v>
      </c>
      <c r="B1041">
        <v>42003</v>
      </c>
      <c r="C1041">
        <v>0.59685185185185186</v>
      </c>
      <c r="D1041" t="s">
        <v>139</v>
      </c>
      <c r="E1041" t="s">
        <v>140</v>
      </c>
      <c r="F1041" t="s">
        <v>100</v>
      </c>
      <c r="G1041" t="s">
        <v>115</v>
      </c>
      <c r="H1041" t="s">
        <v>115</v>
      </c>
    </row>
    <row r="1042" spans="1:8" x14ac:dyDescent="0.25">
      <c r="A1042">
        <v>1920803</v>
      </c>
      <c r="B1042">
        <v>42003</v>
      </c>
      <c r="C1042">
        <v>0.60025462962962961</v>
      </c>
      <c r="D1042" t="s">
        <v>141</v>
      </c>
      <c r="E1042" t="s">
        <v>142</v>
      </c>
      <c r="F1042" t="s">
        <v>100</v>
      </c>
      <c r="G1042" t="s">
        <v>116</v>
      </c>
      <c r="H1042" t="s">
        <v>79</v>
      </c>
    </row>
    <row r="1043" spans="1:8" x14ac:dyDescent="0.25">
      <c r="A1043">
        <v>1920866</v>
      </c>
      <c r="B1043">
        <v>42003</v>
      </c>
      <c r="C1043">
        <v>0.60780092592592594</v>
      </c>
      <c r="D1043" t="s">
        <v>143</v>
      </c>
      <c r="E1043" t="s">
        <v>144</v>
      </c>
      <c r="F1043" t="s">
        <v>100</v>
      </c>
      <c r="G1043" t="s">
        <v>116</v>
      </c>
      <c r="H1043" t="s">
        <v>79</v>
      </c>
    </row>
    <row r="1044" spans="1:8" x14ac:dyDescent="0.25">
      <c r="A1044">
        <v>1920881</v>
      </c>
      <c r="B1044">
        <v>42003</v>
      </c>
      <c r="C1044">
        <v>0.60924768518518524</v>
      </c>
      <c r="D1044" t="s">
        <v>145</v>
      </c>
      <c r="E1044" t="s">
        <v>146</v>
      </c>
      <c r="F1044" t="s">
        <v>100</v>
      </c>
      <c r="G1044" t="s">
        <v>117</v>
      </c>
      <c r="H1044" t="s">
        <v>79</v>
      </c>
    </row>
    <row r="1045" spans="1:8" x14ac:dyDescent="0.25">
      <c r="A1045">
        <v>1920889</v>
      </c>
      <c r="B1045">
        <v>42003</v>
      </c>
      <c r="C1045">
        <v>0.61072916666666666</v>
      </c>
      <c r="D1045" t="s">
        <v>147</v>
      </c>
      <c r="E1045" t="s">
        <v>148</v>
      </c>
      <c r="F1045" t="s">
        <v>100</v>
      </c>
      <c r="G1045" t="s">
        <v>115</v>
      </c>
      <c r="H1045" t="s">
        <v>115</v>
      </c>
    </row>
    <row r="1046" spans="1:8" x14ac:dyDescent="0.25">
      <c r="A1046">
        <v>1920933</v>
      </c>
      <c r="B1046">
        <v>42003</v>
      </c>
      <c r="C1046">
        <v>0.61638888888888888</v>
      </c>
      <c r="D1046" t="s">
        <v>149</v>
      </c>
      <c r="E1046" t="s">
        <v>150</v>
      </c>
      <c r="F1046" t="s">
        <v>100</v>
      </c>
      <c r="G1046" t="s">
        <v>115</v>
      </c>
      <c r="H1046" t="s">
        <v>115</v>
      </c>
    </row>
    <row r="1047" spans="1:8" x14ac:dyDescent="0.25">
      <c r="A1047">
        <v>1921271</v>
      </c>
      <c r="B1047">
        <v>42003</v>
      </c>
      <c r="C1047">
        <v>0.66464120370370372</v>
      </c>
      <c r="D1047" t="s">
        <v>151</v>
      </c>
      <c r="E1047" t="s">
        <v>152</v>
      </c>
      <c r="F1047" t="s">
        <v>112</v>
      </c>
      <c r="G1047" t="s">
        <v>116</v>
      </c>
      <c r="H1047" t="s">
        <v>79</v>
      </c>
    </row>
    <row r="1048" spans="1:8" x14ac:dyDescent="0.25">
      <c r="A1048">
        <v>1921294</v>
      </c>
      <c r="B1048">
        <v>42003</v>
      </c>
      <c r="C1048">
        <v>0.66762731481481474</v>
      </c>
      <c r="D1048" t="s">
        <v>151</v>
      </c>
      <c r="E1048" t="s">
        <v>153</v>
      </c>
      <c r="F1048" t="s">
        <v>112</v>
      </c>
      <c r="G1048" t="s">
        <v>116</v>
      </c>
      <c r="H1048" t="s">
        <v>79</v>
      </c>
    </row>
    <row r="1049" spans="1:8" x14ac:dyDescent="0.25">
      <c r="A1049">
        <v>1921310</v>
      </c>
      <c r="B1049">
        <v>42003</v>
      </c>
      <c r="C1049">
        <v>0.67084490740740732</v>
      </c>
      <c r="D1049" t="s">
        <v>154</v>
      </c>
      <c r="E1049" t="s">
        <v>155</v>
      </c>
      <c r="F1049" t="s">
        <v>112</v>
      </c>
      <c r="G1049" t="s">
        <v>115</v>
      </c>
      <c r="H1049" t="s">
        <v>115</v>
      </c>
    </row>
    <row r="1050" spans="1:8" x14ac:dyDescent="0.25">
      <c r="A1050">
        <v>1965495</v>
      </c>
      <c r="B1050">
        <v>42019</v>
      </c>
      <c r="C1050">
        <v>0.34151620370370367</v>
      </c>
      <c r="D1050">
        <v>9.93421362948764E+16</v>
      </c>
      <c r="E1050" t="s">
        <v>939</v>
      </c>
      <c r="F1050" t="s">
        <v>111</v>
      </c>
      <c r="G1050" t="s">
        <v>115</v>
      </c>
      <c r="H1050" t="s">
        <v>115</v>
      </c>
    </row>
    <row r="1051" spans="1:8" x14ac:dyDescent="0.25">
      <c r="A1051">
        <v>1965635</v>
      </c>
      <c r="B1051">
        <v>42019</v>
      </c>
      <c r="C1051">
        <v>0.35668981481481482</v>
      </c>
      <c r="D1051">
        <v>9.93425397358764E+16</v>
      </c>
      <c r="E1051" t="s">
        <v>940</v>
      </c>
      <c r="F1051" t="s">
        <v>111</v>
      </c>
      <c r="G1051" t="s">
        <v>116</v>
      </c>
      <c r="H1051" t="s">
        <v>80</v>
      </c>
    </row>
    <row r="1052" spans="1:8" x14ac:dyDescent="0.25">
      <c r="A1052">
        <v>1965850</v>
      </c>
      <c r="B1052">
        <v>42019</v>
      </c>
      <c r="C1052">
        <v>0.37077546296296293</v>
      </c>
      <c r="D1052">
        <v>9.9340331543899308E+19</v>
      </c>
      <c r="E1052" t="s">
        <v>941</v>
      </c>
      <c r="F1052" t="s">
        <v>111</v>
      </c>
      <c r="G1052" t="s">
        <v>115</v>
      </c>
      <c r="H1052" t="s">
        <v>115</v>
      </c>
    </row>
    <row r="1053" spans="1:8" x14ac:dyDescent="0.25">
      <c r="A1053">
        <v>1965870</v>
      </c>
      <c r="B1053">
        <v>42019</v>
      </c>
      <c r="C1053">
        <v>0.37232638888888886</v>
      </c>
      <c r="D1053">
        <v>9.9340330143226593E+19</v>
      </c>
      <c r="E1053" t="s">
        <v>942</v>
      </c>
      <c r="F1053" t="s">
        <v>521</v>
      </c>
      <c r="G1053" t="s">
        <v>115</v>
      </c>
      <c r="H1053" t="s">
        <v>115</v>
      </c>
    </row>
    <row r="1054" spans="1:8" x14ac:dyDescent="0.25">
      <c r="A1054">
        <v>1965909</v>
      </c>
      <c r="B1054">
        <v>42019</v>
      </c>
      <c r="C1054">
        <v>0.37548611111111113</v>
      </c>
      <c r="D1054">
        <v>9.93431603038764E+16</v>
      </c>
      <c r="E1054" t="s">
        <v>943</v>
      </c>
      <c r="F1054" t="s">
        <v>111</v>
      </c>
      <c r="G1054" t="s">
        <v>115</v>
      </c>
      <c r="H1054" t="s">
        <v>115</v>
      </c>
    </row>
    <row r="1055" spans="1:8" x14ac:dyDescent="0.25">
      <c r="A1055">
        <v>1965935</v>
      </c>
      <c r="B1055">
        <v>42019</v>
      </c>
      <c r="C1055">
        <v>0.37741898148148145</v>
      </c>
      <c r="D1055">
        <v>9.93435121378764E+16</v>
      </c>
      <c r="E1055" t="s">
        <v>944</v>
      </c>
      <c r="F1055" t="s">
        <v>111</v>
      </c>
      <c r="G1055" t="s">
        <v>115</v>
      </c>
      <c r="H1055" t="s">
        <v>115</v>
      </c>
    </row>
    <row r="1056" spans="1:8" x14ac:dyDescent="0.25">
      <c r="A1056">
        <v>1965963</v>
      </c>
      <c r="B1056">
        <v>42019</v>
      </c>
      <c r="C1056">
        <v>0.37892361111111111</v>
      </c>
      <c r="D1056">
        <v>9.9340331253432304E+19</v>
      </c>
      <c r="E1056" t="s">
        <v>945</v>
      </c>
      <c r="F1056" t="s">
        <v>111</v>
      </c>
      <c r="G1056" t="s">
        <v>117</v>
      </c>
      <c r="H1056" t="s">
        <v>80</v>
      </c>
    </row>
    <row r="1057" spans="1:8" x14ac:dyDescent="0.25">
      <c r="A1057">
        <v>1966009</v>
      </c>
      <c r="B1057">
        <v>42019</v>
      </c>
      <c r="C1057">
        <v>0.38184027777777779</v>
      </c>
      <c r="D1057">
        <v>9.93421775918764E+16</v>
      </c>
      <c r="E1057" t="s">
        <v>946</v>
      </c>
      <c r="F1057" t="s">
        <v>111</v>
      </c>
      <c r="G1057" t="s">
        <v>116</v>
      </c>
      <c r="H1057" t="s">
        <v>80</v>
      </c>
    </row>
    <row r="1058" spans="1:8" x14ac:dyDescent="0.25">
      <c r="A1058">
        <v>1966031</v>
      </c>
      <c r="B1058">
        <v>42019</v>
      </c>
      <c r="C1058">
        <v>0.3837268518518519</v>
      </c>
      <c r="D1058">
        <v>9.9340331275706597E+19</v>
      </c>
      <c r="E1058" t="s">
        <v>947</v>
      </c>
      <c r="F1058" t="s">
        <v>111</v>
      </c>
      <c r="G1058" t="s">
        <v>117</v>
      </c>
      <c r="H1058" t="s">
        <v>80</v>
      </c>
    </row>
    <row r="1059" spans="1:8" x14ac:dyDescent="0.25">
      <c r="A1059">
        <v>1966095</v>
      </c>
      <c r="B1059">
        <v>42019</v>
      </c>
      <c r="C1059">
        <v>0.38841435185185186</v>
      </c>
      <c r="D1059">
        <v>9.9340330154314203E+19</v>
      </c>
      <c r="E1059" t="s">
        <v>948</v>
      </c>
      <c r="F1059" t="s">
        <v>111</v>
      </c>
      <c r="G1059" t="s">
        <v>115</v>
      </c>
      <c r="H1059" t="s">
        <v>115</v>
      </c>
    </row>
    <row r="1060" spans="1:8" x14ac:dyDescent="0.25">
      <c r="A1060">
        <v>1966515</v>
      </c>
      <c r="B1060">
        <v>42019</v>
      </c>
      <c r="C1060">
        <v>0.41267361111111112</v>
      </c>
      <c r="D1060">
        <v>9.93441613668764E+16</v>
      </c>
      <c r="E1060" t="s">
        <v>949</v>
      </c>
      <c r="F1060" t="s">
        <v>521</v>
      </c>
      <c r="G1060" t="s">
        <v>116</v>
      </c>
      <c r="H1060" t="s">
        <v>79</v>
      </c>
    </row>
    <row r="1061" spans="1:8" x14ac:dyDescent="0.25">
      <c r="A1061">
        <v>1966655</v>
      </c>
      <c r="B1061">
        <v>42019</v>
      </c>
      <c r="C1061">
        <v>0.42113425925925929</v>
      </c>
      <c r="D1061">
        <v>9.93423803698764E+16</v>
      </c>
      <c r="E1061" t="s">
        <v>950</v>
      </c>
      <c r="F1061" t="s">
        <v>111</v>
      </c>
      <c r="G1061" t="s">
        <v>116</v>
      </c>
      <c r="H1061" t="s">
        <v>80</v>
      </c>
    </row>
    <row r="1062" spans="1:8" x14ac:dyDescent="0.25">
      <c r="A1062">
        <v>1966702</v>
      </c>
      <c r="B1062">
        <v>42019</v>
      </c>
      <c r="C1062">
        <v>0.42375000000000002</v>
      </c>
      <c r="D1062">
        <v>9.9340330079016206E+19</v>
      </c>
      <c r="E1062" t="s">
        <v>951</v>
      </c>
      <c r="F1062" t="s">
        <v>111</v>
      </c>
      <c r="G1062" t="s">
        <v>115</v>
      </c>
      <c r="H1062" t="s">
        <v>115</v>
      </c>
    </row>
    <row r="1063" spans="1:8" x14ac:dyDescent="0.25">
      <c r="A1063">
        <v>1966747</v>
      </c>
      <c r="B1063">
        <v>42019</v>
      </c>
      <c r="C1063">
        <v>0.42746527777777782</v>
      </c>
      <c r="D1063">
        <v>9.93421652838764E+16</v>
      </c>
      <c r="E1063" t="s">
        <v>952</v>
      </c>
      <c r="F1063" t="s">
        <v>111</v>
      </c>
      <c r="G1063" t="s">
        <v>115</v>
      </c>
      <c r="H1063" t="s">
        <v>115</v>
      </c>
    </row>
    <row r="1064" spans="1:8" x14ac:dyDescent="0.25">
      <c r="A1064">
        <v>1966798</v>
      </c>
      <c r="B1064">
        <v>42019</v>
      </c>
      <c r="C1064">
        <v>0.43072916666666666</v>
      </c>
      <c r="D1064">
        <v>9.93425167008764E+16</v>
      </c>
      <c r="E1064" t="s">
        <v>953</v>
      </c>
      <c r="F1064" t="s">
        <v>111</v>
      </c>
      <c r="G1064" t="s">
        <v>117</v>
      </c>
      <c r="H1064" t="s">
        <v>80</v>
      </c>
    </row>
    <row r="1065" spans="1:8" x14ac:dyDescent="0.25">
      <c r="A1065">
        <v>1966874</v>
      </c>
      <c r="B1065">
        <v>42019</v>
      </c>
      <c r="C1065">
        <v>0.43597222222222221</v>
      </c>
      <c r="D1065">
        <v>9.9340331838674698E+19</v>
      </c>
      <c r="E1065" t="s">
        <v>954</v>
      </c>
      <c r="F1065" t="s">
        <v>111</v>
      </c>
      <c r="G1065" t="s">
        <v>115</v>
      </c>
      <c r="H1065" t="s">
        <v>115</v>
      </c>
    </row>
    <row r="1066" spans="1:8" x14ac:dyDescent="0.25">
      <c r="A1066">
        <v>1966900</v>
      </c>
      <c r="B1066">
        <v>42019</v>
      </c>
      <c r="C1066">
        <v>0.43744212962962964</v>
      </c>
      <c r="D1066">
        <v>9.93423808818764E+16</v>
      </c>
      <c r="E1066" t="s">
        <v>955</v>
      </c>
      <c r="F1066" t="s">
        <v>111</v>
      </c>
      <c r="G1066" t="s">
        <v>115</v>
      </c>
      <c r="H1066" t="s">
        <v>115</v>
      </c>
    </row>
    <row r="1067" spans="1:8" x14ac:dyDescent="0.25">
      <c r="A1067">
        <v>1966915</v>
      </c>
      <c r="B1067">
        <v>42019</v>
      </c>
      <c r="C1067">
        <v>0.43881944444444443</v>
      </c>
      <c r="D1067">
        <v>9.93434744158764E+16</v>
      </c>
      <c r="E1067" t="s">
        <v>956</v>
      </c>
      <c r="F1067" t="s">
        <v>111</v>
      </c>
      <c r="G1067" t="s">
        <v>115</v>
      </c>
      <c r="H1067" t="s">
        <v>115</v>
      </c>
    </row>
    <row r="1068" spans="1:8" x14ac:dyDescent="0.25">
      <c r="A1068">
        <v>1966969</v>
      </c>
      <c r="B1068">
        <v>42019</v>
      </c>
      <c r="C1068">
        <v>0.44208333333333333</v>
      </c>
      <c r="D1068">
        <v>9.9340330141102506E+19</v>
      </c>
      <c r="E1068" t="s">
        <v>957</v>
      </c>
      <c r="F1068" t="s">
        <v>111</v>
      </c>
      <c r="G1068" t="s">
        <v>116</v>
      </c>
      <c r="H1068" t="s">
        <v>80</v>
      </c>
    </row>
    <row r="1069" spans="1:8" x14ac:dyDescent="0.25">
      <c r="A1069">
        <v>1967047</v>
      </c>
      <c r="B1069">
        <v>42019</v>
      </c>
      <c r="C1069">
        <v>0.44648148148148148</v>
      </c>
      <c r="D1069">
        <v>9.93421266828764E+16</v>
      </c>
      <c r="E1069" t="s">
        <v>958</v>
      </c>
      <c r="F1069" t="s">
        <v>111</v>
      </c>
      <c r="G1069" t="s">
        <v>115</v>
      </c>
      <c r="H1069" t="s">
        <v>115</v>
      </c>
    </row>
    <row r="1070" spans="1:8" x14ac:dyDescent="0.25">
      <c r="A1070">
        <v>1967083</v>
      </c>
      <c r="B1070">
        <v>42019</v>
      </c>
      <c r="C1070">
        <v>0.44849537037037041</v>
      </c>
      <c r="D1070">
        <v>9.9340332071338394E+19</v>
      </c>
      <c r="E1070" t="s">
        <v>959</v>
      </c>
      <c r="F1070" t="s">
        <v>111</v>
      </c>
      <c r="G1070" t="s">
        <v>115</v>
      </c>
      <c r="H1070" t="s">
        <v>115</v>
      </c>
    </row>
    <row r="1071" spans="1:8" x14ac:dyDescent="0.25">
      <c r="A1071">
        <v>1967122</v>
      </c>
      <c r="B1071">
        <v>42019</v>
      </c>
      <c r="C1071">
        <v>0.45053240740740735</v>
      </c>
      <c r="D1071">
        <v>9.93452241288764E+16</v>
      </c>
      <c r="E1071" t="s">
        <v>960</v>
      </c>
      <c r="F1071" t="s">
        <v>111</v>
      </c>
      <c r="G1071" t="s">
        <v>116</v>
      </c>
      <c r="H1071" t="s">
        <v>80</v>
      </c>
    </row>
    <row r="1072" spans="1:8" x14ac:dyDescent="0.25">
      <c r="A1072">
        <v>1967152</v>
      </c>
      <c r="B1072">
        <v>42019</v>
      </c>
      <c r="C1072">
        <v>0.4521296296296296</v>
      </c>
      <c r="D1072">
        <v>9.93421198868764E+16</v>
      </c>
      <c r="E1072" t="s">
        <v>961</v>
      </c>
      <c r="F1072" t="s">
        <v>111</v>
      </c>
      <c r="G1072" t="s">
        <v>116</v>
      </c>
      <c r="H1072" t="s">
        <v>80</v>
      </c>
    </row>
    <row r="1073" spans="1:8" x14ac:dyDescent="0.25">
      <c r="A1073">
        <v>1967242</v>
      </c>
      <c r="B1073">
        <v>42019</v>
      </c>
      <c r="C1073">
        <v>0.45753472222222219</v>
      </c>
      <c r="D1073">
        <v>9.9340331284704592E+19</v>
      </c>
      <c r="E1073" t="s">
        <v>962</v>
      </c>
      <c r="F1073" t="s">
        <v>111</v>
      </c>
      <c r="G1073" t="s">
        <v>115</v>
      </c>
      <c r="H1073" t="s">
        <v>115</v>
      </c>
    </row>
    <row r="1074" spans="1:8" x14ac:dyDescent="0.25">
      <c r="A1074">
        <v>1967267</v>
      </c>
      <c r="B1074">
        <v>42019</v>
      </c>
      <c r="C1074">
        <v>0.45936342592592588</v>
      </c>
      <c r="D1074">
        <v>9.93460423428764E+16</v>
      </c>
      <c r="E1074" t="s">
        <v>963</v>
      </c>
      <c r="F1074" t="s">
        <v>111</v>
      </c>
      <c r="G1074" t="s">
        <v>115</v>
      </c>
      <c r="H1074" t="s">
        <v>115</v>
      </c>
    </row>
    <row r="1075" spans="1:8" x14ac:dyDescent="0.25">
      <c r="A1075">
        <v>1967311</v>
      </c>
      <c r="B1075">
        <v>42019</v>
      </c>
      <c r="C1075">
        <v>0.4618518518518519</v>
      </c>
      <c r="D1075">
        <v>9.9340331482736902E+19</v>
      </c>
      <c r="E1075" t="s">
        <v>964</v>
      </c>
      <c r="F1075" t="s">
        <v>111</v>
      </c>
      <c r="G1075" t="s">
        <v>115</v>
      </c>
      <c r="H1075" t="s">
        <v>115</v>
      </c>
    </row>
    <row r="1076" spans="1:8" x14ac:dyDescent="0.25">
      <c r="A1076">
        <v>1967931</v>
      </c>
      <c r="B1076">
        <v>42019</v>
      </c>
      <c r="C1076">
        <v>0.50322916666666673</v>
      </c>
      <c r="D1076">
        <v>9.93452778988764E+16</v>
      </c>
      <c r="E1076" t="s">
        <v>965</v>
      </c>
      <c r="F1076" t="s">
        <v>111</v>
      </c>
      <c r="G1076" t="s">
        <v>115</v>
      </c>
      <c r="H1076" t="s">
        <v>115</v>
      </c>
    </row>
    <row r="1077" spans="1:8" x14ac:dyDescent="0.25">
      <c r="A1077">
        <v>1967955</v>
      </c>
      <c r="B1077">
        <v>42019</v>
      </c>
      <c r="C1077">
        <v>0.50549768518518523</v>
      </c>
      <c r="D1077">
        <v>9.93422201778764E+16</v>
      </c>
      <c r="E1077" t="s">
        <v>966</v>
      </c>
      <c r="F1077" t="s">
        <v>521</v>
      </c>
      <c r="G1077" t="s">
        <v>115</v>
      </c>
      <c r="H1077" t="s">
        <v>115</v>
      </c>
    </row>
    <row r="1078" spans="1:8" x14ac:dyDescent="0.25">
      <c r="A1078">
        <v>1967959</v>
      </c>
      <c r="B1078">
        <v>42019</v>
      </c>
      <c r="C1078">
        <v>0.50592592592592589</v>
      </c>
      <c r="D1078">
        <v>9.9340332183100293E+19</v>
      </c>
      <c r="E1078" t="s">
        <v>967</v>
      </c>
      <c r="F1078" t="s">
        <v>111</v>
      </c>
      <c r="G1078" t="s">
        <v>115</v>
      </c>
      <c r="H1078" t="s">
        <v>115</v>
      </c>
    </row>
    <row r="1079" spans="1:8" x14ac:dyDescent="0.25">
      <c r="A1079">
        <v>1968000</v>
      </c>
      <c r="B1079">
        <v>42019</v>
      </c>
      <c r="C1079">
        <v>0.50901620370370371</v>
      </c>
      <c r="D1079">
        <v>9.93422640728764E+16</v>
      </c>
      <c r="E1079" t="s">
        <v>968</v>
      </c>
      <c r="F1079" t="s">
        <v>521</v>
      </c>
      <c r="G1079" t="s">
        <v>115</v>
      </c>
      <c r="H1079" t="s">
        <v>115</v>
      </c>
    </row>
    <row r="1080" spans="1:8" x14ac:dyDescent="0.25">
      <c r="A1080">
        <v>1968002</v>
      </c>
      <c r="B1080">
        <v>42019</v>
      </c>
      <c r="C1080">
        <v>0.50932870370370364</v>
      </c>
      <c r="D1080">
        <v>9.93434198328764E+16</v>
      </c>
      <c r="E1080" t="s">
        <v>969</v>
      </c>
      <c r="F1080" t="s">
        <v>111</v>
      </c>
      <c r="G1080" t="s">
        <v>116</v>
      </c>
      <c r="H1080" t="s">
        <v>80</v>
      </c>
    </row>
    <row r="1081" spans="1:8" x14ac:dyDescent="0.25">
      <c r="A1081">
        <v>1968016</v>
      </c>
      <c r="B1081">
        <v>42019</v>
      </c>
      <c r="C1081">
        <v>0.51037037037037036</v>
      </c>
      <c r="D1081">
        <v>9.93421717568764E+16</v>
      </c>
      <c r="E1081" t="s">
        <v>970</v>
      </c>
      <c r="F1081" t="s">
        <v>521</v>
      </c>
      <c r="G1081" t="s">
        <v>115</v>
      </c>
      <c r="H1081" t="s">
        <v>115</v>
      </c>
    </row>
    <row r="1082" spans="1:8" x14ac:dyDescent="0.25">
      <c r="A1082">
        <v>1968044</v>
      </c>
      <c r="B1082">
        <v>42019</v>
      </c>
      <c r="C1082">
        <v>0.51280092592592597</v>
      </c>
      <c r="D1082">
        <v>9.93434563328764E+16</v>
      </c>
      <c r="E1082" t="s">
        <v>971</v>
      </c>
      <c r="F1082" t="s">
        <v>111</v>
      </c>
      <c r="G1082" t="s">
        <v>116</v>
      </c>
      <c r="H1082" t="s">
        <v>79</v>
      </c>
    </row>
    <row r="1083" spans="1:8" x14ac:dyDescent="0.25">
      <c r="A1083">
        <v>1968084</v>
      </c>
      <c r="B1083">
        <v>42019</v>
      </c>
      <c r="C1083">
        <v>0.51629629629629636</v>
      </c>
      <c r="D1083">
        <v>9.9340331171093692E+19</v>
      </c>
      <c r="E1083" t="s">
        <v>972</v>
      </c>
      <c r="F1083" t="s">
        <v>111</v>
      </c>
      <c r="G1083" t="s">
        <v>115</v>
      </c>
      <c r="H1083" t="s">
        <v>115</v>
      </c>
    </row>
    <row r="1084" spans="1:8" x14ac:dyDescent="0.25">
      <c r="A1084">
        <v>1968123</v>
      </c>
      <c r="B1084">
        <v>42019</v>
      </c>
      <c r="C1084">
        <v>0.51998842592592587</v>
      </c>
      <c r="D1084">
        <v>9.93426686518764E+16</v>
      </c>
      <c r="E1084" t="s">
        <v>973</v>
      </c>
      <c r="F1084" t="s">
        <v>111</v>
      </c>
      <c r="G1084" t="s">
        <v>115</v>
      </c>
      <c r="H1084" t="s">
        <v>115</v>
      </c>
    </row>
    <row r="1085" spans="1:8" x14ac:dyDescent="0.25">
      <c r="A1085">
        <v>1968153</v>
      </c>
      <c r="B1085">
        <v>42019</v>
      </c>
      <c r="C1085">
        <v>0.52224537037037033</v>
      </c>
      <c r="D1085">
        <v>9.9340331484474393E+19</v>
      </c>
      <c r="E1085" t="s">
        <v>974</v>
      </c>
      <c r="F1085" t="s">
        <v>521</v>
      </c>
      <c r="G1085" t="s">
        <v>115</v>
      </c>
      <c r="H1085" t="s">
        <v>115</v>
      </c>
    </row>
    <row r="1086" spans="1:8" x14ac:dyDescent="0.25">
      <c r="A1086">
        <v>1968166</v>
      </c>
      <c r="B1086">
        <v>42019</v>
      </c>
      <c r="C1086">
        <v>0.52356481481481476</v>
      </c>
      <c r="D1086">
        <v>9.9340331284851294E+19</v>
      </c>
      <c r="E1086" t="s">
        <v>975</v>
      </c>
      <c r="F1086" t="s">
        <v>111</v>
      </c>
      <c r="G1086" t="s">
        <v>115</v>
      </c>
      <c r="H1086" t="s">
        <v>115</v>
      </c>
    </row>
    <row r="1087" spans="1:8" x14ac:dyDescent="0.25">
      <c r="A1087">
        <v>1968168</v>
      </c>
      <c r="B1087">
        <v>42019</v>
      </c>
      <c r="C1087">
        <v>0.52408564814814818</v>
      </c>
      <c r="D1087">
        <v>9.9340332162602795E+19</v>
      </c>
      <c r="E1087" t="s">
        <v>976</v>
      </c>
      <c r="F1087" t="s">
        <v>521</v>
      </c>
      <c r="G1087" t="s">
        <v>115</v>
      </c>
      <c r="H1087" t="s">
        <v>115</v>
      </c>
    </row>
    <row r="1088" spans="1:8" x14ac:dyDescent="0.25">
      <c r="A1088">
        <v>1968180</v>
      </c>
      <c r="B1088">
        <v>42019</v>
      </c>
      <c r="C1088">
        <v>0.52526620370370369</v>
      </c>
      <c r="D1088">
        <v>9.93421354748764E+16</v>
      </c>
      <c r="E1088" t="s">
        <v>977</v>
      </c>
      <c r="F1088" t="s">
        <v>521</v>
      </c>
      <c r="G1088" t="s">
        <v>115</v>
      </c>
      <c r="H1088" t="s">
        <v>115</v>
      </c>
    </row>
    <row r="1089" spans="1:8" x14ac:dyDescent="0.25">
      <c r="A1089">
        <v>1968199</v>
      </c>
      <c r="B1089">
        <v>42019</v>
      </c>
      <c r="C1089">
        <v>0.52656249999999993</v>
      </c>
      <c r="D1089">
        <v>9.9340332072275395E+19</v>
      </c>
      <c r="E1089" t="s">
        <v>978</v>
      </c>
      <c r="F1089" t="s">
        <v>521</v>
      </c>
      <c r="G1089" t="s">
        <v>115</v>
      </c>
      <c r="H1089" t="s">
        <v>115</v>
      </c>
    </row>
    <row r="1090" spans="1:8" x14ac:dyDescent="0.25">
      <c r="A1090">
        <v>1968221</v>
      </c>
      <c r="B1090">
        <v>42019</v>
      </c>
      <c r="C1090">
        <v>0.52879629629629632</v>
      </c>
      <c r="D1090">
        <v>9.93458751378764E+16</v>
      </c>
      <c r="E1090" t="s">
        <v>979</v>
      </c>
      <c r="F1090" t="s">
        <v>521</v>
      </c>
      <c r="G1090" t="s">
        <v>115</v>
      </c>
      <c r="H1090" t="s">
        <v>115</v>
      </c>
    </row>
    <row r="1091" spans="1:8" x14ac:dyDescent="0.25">
      <c r="A1091">
        <v>1968238</v>
      </c>
      <c r="B1091">
        <v>42019</v>
      </c>
      <c r="C1091">
        <v>0.53082175925925923</v>
      </c>
      <c r="D1091">
        <v>9.93426344098764E+16</v>
      </c>
      <c r="E1091" t="s">
        <v>980</v>
      </c>
      <c r="F1091" t="s">
        <v>521</v>
      </c>
      <c r="G1091" t="s">
        <v>115</v>
      </c>
      <c r="H1091" t="s">
        <v>115</v>
      </c>
    </row>
    <row r="1092" spans="1:8" x14ac:dyDescent="0.25">
      <c r="A1092">
        <v>1968270</v>
      </c>
      <c r="B1092">
        <v>42019</v>
      </c>
      <c r="C1092">
        <v>0.53440972222222227</v>
      </c>
      <c r="D1092">
        <v>9.9340330172045099E+19</v>
      </c>
      <c r="E1092" t="s">
        <v>981</v>
      </c>
      <c r="F1092" t="s">
        <v>521</v>
      </c>
      <c r="G1092" t="s">
        <v>115</v>
      </c>
      <c r="H1092" t="s">
        <v>115</v>
      </c>
    </row>
    <row r="1093" spans="1:8" x14ac:dyDescent="0.25">
      <c r="A1093">
        <v>1968286</v>
      </c>
      <c r="B1093">
        <v>42019</v>
      </c>
      <c r="C1093">
        <v>0.53554398148148141</v>
      </c>
      <c r="D1093">
        <v>9.9340331228960506E+19</v>
      </c>
      <c r="E1093" t="s">
        <v>982</v>
      </c>
      <c r="F1093" t="s">
        <v>521</v>
      </c>
      <c r="G1093" t="s">
        <v>115</v>
      </c>
      <c r="H1093" t="s">
        <v>115</v>
      </c>
    </row>
    <row r="1094" spans="1:8" x14ac:dyDescent="0.25">
      <c r="A1094">
        <v>1968302</v>
      </c>
      <c r="B1094">
        <v>42019</v>
      </c>
      <c r="C1094">
        <v>0.53677083333333331</v>
      </c>
      <c r="D1094">
        <v>9.9340331447029793E+19</v>
      </c>
      <c r="E1094" t="s">
        <v>983</v>
      </c>
      <c r="F1094" t="s">
        <v>521</v>
      </c>
      <c r="G1094" t="s">
        <v>115</v>
      </c>
      <c r="H1094" t="s">
        <v>115</v>
      </c>
    </row>
    <row r="1095" spans="1:8" x14ac:dyDescent="0.25">
      <c r="A1095">
        <v>1968326</v>
      </c>
      <c r="B1095">
        <v>42019</v>
      </c>
      <c r="C1095">
        <v>0.53991898148148143</v>
      </c>
      <c r="D1095">
        <v>9.93426996818764E+16</v>
      </c>
      <c r="E1095" t="s">
        <v>984</v>
      </c>
      <c r="F1095" t="s">
        <v>521</v>
      </c>
      <c r="G1095" t="s">
        <v>115</v>
      </c>
      <c r="H1095" t="s">
        <v>115</v>
      </c>
    </row>
    <row r="1096" spans="1:8" x14ac:dyDescent="0.25">
      <c r="A1096">
        <v>1968359</v>
      </c>
      <c r="B1096">
        <v>42019</v>
      </c>
      <c r="C1096">
        <v>0.5432407407407408</v>
      </c>
      <c r="D1096">
        <v>9.93421718308764E+16</v>
      </c>
      <c r="E1096" t="s">
        <v>985</v>
      </c>
      <c r="F1096" t="s">
        <v>111</v>
      </c>
      <c r="G1096" t="s">
        <v>115</v>
      </c>
      <c r="H1096" t="s">
        <v>115</v>
      </c>
    </row>
    <row r="1097" spans="1:8" x14ac:dyDescent="0.25">
      <c r="A1097">
        <v>1968362</v>
      </c>
      <c r="B1097">
        <v>42019</v>
      </c>
      <c r="C1097">
        <v>0.54365740740740742</v>
      </c>
      <c r="D1097">
        <v>9.93421787838764E+16</v>
      </c>
      <c r="E1097" t="s">
        <v>986</v>
      </c>
      <c r="F1097" t="s">
        <v>521</v>
      </c>
      <c r="G1097" t="s">
        <v>115</v>
      </c>
      <c r="H1097" t="s">
        <v>115</v>
      </c>
    </row>
    <row r="1098" spans="1:8" x14ac:dyDescent="0.25">
      <c r="A1098">
        <v>1968382</v>
      </c>
      <c r="B1098">
        <v>42019</v>
      </c>
      <c r="C1098">
        <v>0.5450694444444445</v>
      </c>
      <c r="D1098">
        <v>9.93423922518764E+16</v>
      </c>
      <c r="E1098" t="s">
        <v>987</v>
      </c>
      <c r="F1098" t="s">
        <v>111</v>
      </c>
      <c r="G1098" t="s">
        <v>115</v>
      </c>
      <c r="H1098" t="s">
        <v>115</v>
      </c>
    </row>
    <row r="1099" spans="1:8" x14ac:dyDescent="0.25">
      <c r="A1099">
        <v>1968398</v>
      </c>
      <c r="B1099">
        <v>42019</v>
      </c>
      <c r="C1099">
        <v>0.54677083333333332</v>
      </c>
      <c r="D1099">
        <v>9.93447113008764E+16</v>
      </c>
      <c r="E1099" t="s">
        <v>988</v>
      </c>
      <c r="F1099" t="s">
        <v>111</v>
      </c>
      <c r="G1099" t="s">
        <v>115</v>
      </c>
      <c r="H1099" t="s">
        <v>115</v>
      </c>
    </row>
    <row r="1100" spans="1:8" x14ac:dyDescent="0.25">
      <c r="A1100">
        <v>1968433</v>
      </c>
      <c r="B1100">
        <v>42019</v>
      </c>
      <c r="C1100">
        <v>0.54997685185185186</v>
      </c>
      <c r="D1100">
        <v>9.93426714108764E+16</v>
      </c>
      <c r="E1100" t="s">
        <v>989</v>
      </c>
      <c r="F1100" t="s">
        <v>521</v>
      </c>
      <c r="G1100" t="s">
        <v>115</v>
      </c>
      <c r="H1100" t="s">
        <v>115</v>
      </c>
    </row>
    <row r="1101" spans="1:8" x14ac:dyDescent="0.25">
      <c r="A1101">
        <v>1968454</v>
      </c>
      <c r="B1101">
        <v>42019</v>
      </c>
      <c r="C1101">
        <v>0.5525578703703703</v>
      </c>
      <c r="D1101">
        <v>9.93421739198764E+16</v>
      </c>
      <c r="E1101" t="s">
        <v>990</v>
      </c>
      <c r="F1101" t="s">
        <v>111</v>
      </c>
      <c r="G1101" t="s">
        <v>115</v>
      </c>
      <c r="H1101" t="s">
        <v>115</v>
      </c>
    </row>
    <row r="1102" spans="1:8" x14ac:dyDescent="0.25">
      <c r="A1102">
        <v>1968472</v>
      </c>
      <c r="B1102">
        <v>42019</v>
      </c>
      <c r="C1102">
        <v>0.55456018518518524</v>
      </c>
      <c r="D1102">
        <v>9.93425167008764E+16</v>
      </c>
      <c r="E1102" t="s">
        <v>991</v>
      </c>
      <c r="F1102" t="s">
        <v>521</v>
      </c>
      <c r="G1102" t="s">
        <v>115</v>
      </c>
      <c r="H1102" t="s">
        <v>115</v>
      </c>
    </row>
    <row r="1103" spans="1:8" x14ac:dyDescent="0.25">
      <c r="A1103">
        <v>1968477</v>
      </c>
      <c r="B1103">
        <v>42019</v>
      </c>
      <c r="C1103">
        <v>0.5549884259259259</v>
      </c>
      <c r="D1103">
        <v>9.93403305261829E+19</v>
      </c>
      <c r="E1103" t="s">
        <v>992</v>
      </c>
      <c r="F1103" t="s">
        <v>111</v>
      </c>
      <c r="G1103" t="s">
        <v>116</v>
      </c>
      <c r="H1103" t="s">
        <v>80</v>
      </c>
    </row>
    <row r="1104" spans="1:8" x14ac:dyDescent="0.25">
      <c r="A1104">
        <v>1968497</v>
      </c>
      <c r="B1104">
        <v>42019</v>
      </c>
      <c r="C1104">
        <v>0.55730324074074067</v>
      </c>
      <c r="D1104">
        <v>9.93427325318764E+16</v>
      </c>
      <c r="E1104" t="s">
        <v>993</v>
      </c>
      <c r="F1104" t="s">
        <v>111</v>
      </c>
      <c r="G1104" t="s">
        <v>115</v>
      </c>
      <c r="H1104" t="s">
        <v>115</v>
      </c>
    </row>
    <row r="1105" spans="1:8" x14ac:dyDescent="0.25">
      <c r="A1105">
        <v>1968503</v>
      </c>
      <c r="B1105">
        <v>42019</v>
      </c>
      <c r="C1105">
        <v>0.55797453703703703</v>
      </c>
      <c r="D1105">
        <v>9.93425382258764E+16</v>
      </c>
      <c r="E1105" t="s">
        <v>994</v>
      </c>
      <c r="F1105" t="s">
        <v>521</v>
      </c>
      <c r="G1105" t="s">
        <v>116</v>
      </c>
      <c r="H1105" t="s">
        <v>80</v>
      </c>
    </row>
    <row r="1106" spans="1:8" x14ac:dyDescent="0.25">
      <c r="A1106">
        <v>1968516</v>
      </c>
      <c r="B1106">
        <v>42019</v>
      </c>
      <c r="C1106">
        <v>0.55949074074074068</v>
      </c>
      <c r="D1106">
        <v>9.9340331179903402E+19</v>
      </c>
      <c r="E1106" t="s">
        <v>995</v>
      </c>
      <c r="F1106" t="s">
        <v>111</v>
      </c>
      <c r="G1106" t="s">
        <v>116</v>
      </c>
      <c r="H1106" t="s">
        <v>79</v>
      </c>
    </row>
    <row r="1107" spans="1:8" x14ac:dyDescent="0.25">
      <c r="A1107">
        <v>1968534</v>
      </c>
      <c r="B1107">
        <v>42019</v>
      </c>
      <c r="C1107">
        <v>0.56104166666666666</v>
      </c>
      <c r="D1107">
        <v>9.93449276898764E+16</v>
      </c>
      <c r="E1107" t="s">
        <v>996</v>
      </c>
      <c r="F1107" t="s">
        <v>111</v>
      </c>
      <c r="G1107" t="s">
        <v>115</v>
      </c>
      <c r="H1107" t="s">
        <v>115</v>
      </c>
    </row>
    <row r="1108" spans="1:8" x14ac:dyDescent="0.25">
      <c r="A1108">
        <v>1968558</v>
      </c>
      <c r="B1108">
        <v>42019</v>
      </c>
      <c r="C1108">
        <v>0.56293981481481481</v>
      </c>
      <c r="D1108">
        <v>9.9340331163405795E+19</v>
      </c>
      <c r="E1108" t="s">
        <v>997</v>
      </c>
      <c r="F1108" t="s">
        <v>521</v>
      </c>
      <c r="G1108" t="s">
        <v>115</v>
      </c>
      <c r="H1108" t="s">
        <v>115</v>
      </c>
    </row>
    <row r="1109" spans="1:8" x14ac:dyDescent="0.25">
      <c r="A1109">
        <v>1968560</v>
      </c>
      <c r="B1109">
        <v>42019</v>
      </c>
      <c r="C1109">
        <v>0.56315972222222221</v>
      </c>
      <c r="D1109">
        <v>9.9340331176034107E+19</v>
      </c>
      <c r="E1109" t="s">
        <v>998</v>
      </c>
      <c r="F1109" t="s">
        <v>111</v>
      </c>
      <c r="G1109" t="s">
        <v>115</v>
      </c>
      <c r="H1109" t="s">
        <v>115</v>
      </c>
    </row>
    <row r="1110" spans="1:8" x14ac:dyDescent="0.25">
      <c r="A1110">
        <v>1968582</v>
      </c>
      <c r="B1110">
        <v>42019</v>
      </c>
      <c r="C1110">
        <v>0.56453703703703706</v>
      </c>
      <c r="D1110">
        <v>9.93458843208764E+16</v>
      </c>
      <c r="E1110" t="s">
        <v>999</v>
      </c>
      <c r="F1110" t="s">
        <v>111</v>
      </c>
      <c r="G1110" t="s">
        <v>115</v>
      </c>
      <c r="H1110" t="s">
        <v>115</v>
      </c>
    </row>
    <row r="1111" spans="1:8" x14ac:dyDescent="0.25">
      <c r="A1111">
        <v>1968611</v>
      </c>
      <c r="B1111">
        <v>42019</v>
      </c>
      <c r="C1111">
        <v>0.5681828703703703</v>
      </c>
      <c r="D1111">
        <v>9.93432142208764E+16</v>
      </c>
      <c r="E1111" t="s">
        <v>1000</v>
      </c>
      <c r="F1111" t="s">
        <v>521</v>
      </c>
      <c r="G1111" t="s">
        <v>115</v>
      </c>
      <c r="H1111" t="s">
        <v>115</v>
      </c>
    </row>
    <row r="1112" spans="1:8" x14ac:dyDescent="0.25">
      <c r="A1112">
        <v>1968636</v>
      </c>
      <c r="B1112">
        <v>42019</v>
      </c>
      <c r="C1112">
        <v>0.57034722222222223</v>
      </c>
      <c r="D1112">
        <v>9.93457794088764E+16</v>
      </c>
      <c r="E1112" t="s">
        <v>1001</v>
      </c>
      <c r="F1112" t="s">
        <v>111</v>
      </c>
      <c r="G1112" t="s">
        <v>115</v>
      </c>
      <c r="H1112" t="s">
        <v>115</v>
      </c>
    </row>
    <row r="1113" spans="1:8" x14ac:dyDescent="0.25">
      <c r="A1113">
        <v>1968661</v>
      </c>
      <c r="B1113">
        <v>42019</v>
      </c>
      <c r="C1113">
        <v>0.57296296296296301</v>
      </c>
      <c r="D1113">
        <v>9.9340331628101698E+19</v>
      </c>
      <c r="E1113" t="s">
        <v>1002</v>
      </c>
      <c r="F1113" t="s">
        <v>111</v>
      </c>
      <c r="G1113" t="s">
        <v>116</v>
      </c>
      <c r="H1113" t="s">
        <v>79</v>
      </c>
    </row>
    <row r="1114" spans="1:8" x14ac:dyDescent="0.25">
      <c r="A1114">
        <v>1968722</v>
      </c>
      <c r="B1114">
        <v>42019</v>
      </c>
      <c r="C1114">
        <v>0.57859953703703704</v>
      </c>
      <c r="D1114">
        <v>9.93441613668764E+16</v>
      </c>
      <c r="E1114" t="s">
        <v>1003</v>
      </c>
      <c r="F1114" t="s">
        <v>521</v>
      </c>
      <c r="G1114" t="s">
        <v>115</v>
      </c>
      <c r="H1114" t="s">
        <v>115</v>
      </c>
    </row>
    <row r="1115" spans="1:8" x14ac:dyDescent="0.25">
      <c r="A1115">
        <v>1968732</v>
      </c>
      <c r="B1115">
        <v>42019</v>
      </c>
      <c r="C1115">
        <v>0.57999999999999996</v>
      </c>
      <c r="D1115">
        <v>9.93442209808764E+16</v>
      </c>
      <c r="E1115" t="s">
        <v>1004</v>
      </c>
      <c r="F1115" t="s">
        <v>521</v>
      </c>
      <c r="G1115" t="s">
        <v>115</v>
      </c>
      <c r="H1115" t="s">
        <v>115</v>
      </c>
    </row>
    <row r="1116" spans="1:8" x14ac:dyDescent="0.25">
      <c r="A1116">
        <v>1968736</v>
      </c>
      <c r="B1116">
        <v>42019</v>
      </c>
      <c r="C1116">
        <v>0.58040509259259265</v>
      </c>
      <c r="D1116">
        <v>9.93428697198764E+16</v>
      </c>
      <c r="E1116" t="s">
        <v>1005</v>
      </c>
      <c r="F1116" t="s">
        <v>111</v>
      </c>
      <c r="G1116" t="s">
        <v>115</v>
      </c>
      <c r="H1116" t="s">
        <v>115</v>
      </c>
    </row>
    <row r="1117" spans="1:8" x14ac:dyDescent="0.25">
      <c r="A1117">
        <v>1968757</v>
      </c>
      <c r="B1117">
        <v>42019</v>
      </c>
      <c r="C1117">
        <v>0.58265046296296297</v>
      </c>
      <c r="D1117">
        <v>9.9340331370951393E+19</v>
      </c>
      <c r="E1117" t="s">
        <v>1006</v>
      </c>
      <c r="F1117" t="s">
        <v>111</v>
      </c>
      <c r="G1117" t="s">
        <v>115</v>
      </c>
      <c r="H1117" t="s">
        <v>115</v>
      </c>
    </row>
    <row r="1118" spans="1:8" x14ac:dyDescent="0.25">
      <c r="A1118">
        <v>1968759</v>
      </c>
      <c r="B1118">
        <v>42019</v>
      </c>
      <c r="C1118">
        <v>0.58282407407407411</v>
      </c>
      <c r="D1118">
        <v>9.93403301572096E+19</v>
      </c>
      <c r="E1118" t="s">
        <v>1007</v>
      </c>
      <c r="F1118" t="s">
        <v>521</v>
      </c>
      <c r="G1118" t="s">
        <v>115</v>
      </c>
      <c r="H1118" t="s">
        <v>115</v>
      </c>
    </row>
    <row r="1119" spans="1:8" x14ac:dyDescent="0.25">
      <c r="A1119">
        <v>1968787</v>
      </c>
      <c r="B1119">
        <v>42019</v>
      </c>
      <c r="C1119">
        <v>0.58509259259259261</v>
      </c>
      <c r="D1119">
        <v>9.9340330078859395E+19</v>
      </c>
      <c r="E1119" t="s">
        <v>1008</v>
      </c>
      <c r="F1119" t="s">
        <v>111</v>
      </c>
      <c r="G1119" t="s">
        <v>117</v>
      </c>
      <c r="H1119" t="s">
        <v>80</v>
      </c>
    </row>
    <row r="1120" spans="1:8" x14ac:dyDescent="0.25">
      <c r="A1120">
        <v>1968807</v>
      </c>
      <c r="B1120">
        <v>42019</v>
      </c>
      <c r="C1120">
        <v>0.58635416666666662</v>
      </c>
      <c r="D1120">
        <v>9.93425492178764E+16</v>
      </c>
      <c r="E1120" t="s">
        <v>1009</v>
      </c>
      <c r="F1120" t="s">
        <v>521</v>
      </c>
      <c r="G1120" t="s">
        <v>117</v>
      </c>
      <c r="H1120" t="s">
        <v>80</v>
      </c>
    </row>
    <row r="1121" spans="1:8" x14ac:dyDescent="0.25">
      <c r="A1121">
        <v>1968812</v>
      </c>
      <c r="B1121">
        <v>42019</v>
      </c>
      <c r="C1121">
        <v>0.58672453703703698</v>
      </c>
      <c r="D1121">
        <v>9.9340332177965007E+19</v>
      </c>
      <c r="E1121" t="s">
        <v>1010</v>
      </c>
      <c r="F1121" t="s">
        <v>111</v>
      </c>
      <c r="G1121" t="s">
        <v>115</v>
      </c>
      <c r="H1121" t="s">
        <v>115</v>
      </c>
    </row>
    <row r="1122" spans="1:8" x14ac:dyDescent="0.25">
      <c r="A1122">
        <v>1968983</v>
      </c>
      <c r="B1122">
        <v>42019</v>
      </c>
      <c r="C1122">
        <v>0.60016203703703697</v>
      </c>
      <c r="D1122">
        <v>9.9340330156000002E+19</v>
      </c>
      <c r="E1122" t="s">
        <v>1011</v>
      </c>
      <c r="F1122" t="s">
        <v>112</v>
      </c>
      <c r="G1122" t="s">
        <v>115</v>
      </c>
      <c r="H1122" t="s">
        <v>115</v>
      </c>
    </row>
    <row r="1123" spans="1:8" x14ac:dyDescent="0.25">
      <c r="A1123">
        <v>1969037</v>
      </c>
      <c r="B1123">
        <v>42019</v>
      </c>
      <c r="C1123">
        <v>0.60478009259259258</v>
      </c>
      <c r="D1123">
        <v>9.93426381658764E+16</v>
      </c>
      <c r="E1123" t="s">
        <v>1012</v>
      </c>
      <c r="F1123" t="s">
        <v>111</v>
      </c>
      <c r="G1123" t="s">
        <v>115</v>
      </c>
      <c r="H1123" t="s">
        <v>115</v>
      </c>
    </row>
    <row r="1124" spans="1:8" x14ac:dyDescent="0.25">
      <c r="A1124">
        <v>1969073</v>
      </c>
      <c r="B1124">
        <v>42019</v>
      </c>
      <c r="C1124">
        <v>0.60711805555555554</v>
      </c>
      <c r="D1124">
        <v>9.93436185368764E+16</v>
      </c>
      <c r="E1124" t="s">
        <v>1013</v>
      </c>
      <c r="F1124" t="s">
        <v>111</v>
      </c>
      <c r="G1124" t="s">
        <v>116</v>
      </c>
      <c r="H1124" t="s">
        <v>79</v>
      </c>
    </row>
    <row r="1125" spans="1:8" x14ac:dyDescent="0.25">
      <c r="A1125">
        <v>1969098</v>
      </c>
      <c r="B1125">
        <v>42019</v>
      </c>
      <c r="C1125">
        <v>0.60916666666666663</v>
      </c>
      <c r="D1125">
        <v>9.93434198328764E+16</v>
      </c>
      <c r="E1125" t="s">
        <v>1014</v>
      </c>
      <c r="F1125" t="s">
        <v>111</v>
      </c>
      <c r="G1125" t="s">
        <v>117</v>
      </c>
      <c r="H1125" t="s">
        <v>80</v>
      </c>
    </row>
    <row r="1126" spans="1:8" x14ac:dyDescent="0.25">
      <c r="A1126">
        <v>1969209</v>
      </c>
      <c r="B1126">
        <v>42019</v>
      </c>
      <c r="C1126">
        <v>0.61628472222222219</v>
      </c>
      <c r="D1126">
        <v>9.93434216538764E+16</v>
      </c>
      <c r="E1126" t="s">
        <v>1015</v>
      </c>
      <c r="F1126" t="s">
        <v>111</v>
      </c>
      <c r="G1126" t="s">
        <v>116</v>
      </c>
      <c r="H1126" t="s">
        <v>79</v>
      </c>
    </row>
    <row r="1127" spans="1:8" x14ac:dyDescent="0.25">
      <c r="A1127">
        <v>1969244</v>
      </c>
      <c r="B1127">
        <v>42019</v>
      </c>
      <c r="C1127">
        <v>0.61859953703703707</v>
      </c>
      <c r="D1127">
        <v>9.93421144988764E+16</v>
      </c>
      <c r="E1127" t="s">
        <v>1016</v>
      </c>
      <c r="F1127" t="s">
        <v>111</v>
      </c>
      <c r="G1127" t="s">
        <v>116</v>
      </c>
      <c r="H1127" t="s">
        <v>79</v>
      </c>
    </row>
    <row r="1128" spans="1:8" x14ac:dyDescent="0.25">
      <c r="A1128">
        <v>1969323</v>
      </c>
      <c r="B1128">
        <v>42019</v>
      </c>
      <c r="C1128">
        <v>0.62465277777777783</v>
      </c>
      <c r="D1128">
        <v>9.9340331282973802E+19</v>
      </c>
      <c r="E1128" t="s">
        <v>1017</v>
      </c>
      <c r="F1128" t="s">
        <v>111</v>
      </c>
      <c r="G1128" t="s">
        <v>115</v>
      </c>
      <c r="H1128" t="s">
        <v>115</v>
      </c>
    </row>
    <row r="1129" spans="1:8" x14ac:dyDescent="0.25">
      <c r="A1129">
        <v>1969567</v>
      </c>
      <c r="B1129">
        <v>42019</v>
      </c>
      <c r="C1129">
        <v>0.64153935185185185</v>
      </c>
      <c r="D1129">
        <v>9.93447177978764E+16</v>
      </c>
      <c r="E1129" t="s">
        <v>1018</v>
      </c>
      <c r="F1129" t="s">
        <v>111</v>
      </c>
      <c r="G1129" t="s">
        <v>115</v>
      </c>
      <c r="H1129" t="s">
        <v>115</v>
      </c>
    </row>
    <row r="1130" spans="1:8" x14ac:dyDescent="0.25">
      <c r="A1130">
        <v>1969682</v>
      </c>
      <c r="B1130">
        <v>42019</v>
      </c>
      <c r="C1130">
        <v>0.65</v>
      </c>
      <c r="D1130">
        <v>9.93457172868764E+16</v>
      </c>
      <c r="E1130" t="s">
        <v>1019</v>
      </c>
      <c r="F1130" t="s">
        <v>111</v>
      </c>
      <c r="G1130" t="s">
        <v>117</v>
      </c>
      <c r="H1130" t="s">
        <v>80</v>
      </c>
    </row>
    <row r="1131" spans="1:8" x14ac:dyDescent="0.25">
      <c r="A1131">
        <v>1969726</v>
      </c>
      <c r="B1131">
        <v>42019</v>
      </c>
      <c r="C1131">
        <v>0.65299768518518519</v>
      </c>
      <c r="D1131">
        <v>9.9340332046609007E+19</v>
      </c>
      <c r="E1131" t="s">
        <v>1020</v>
      </c>
      <c r="F1131" t="s">
        <v>111</v>
      </c>
      <c r="G1131" t="s">
        <v>115</v>
      </c>
      <c r="H1131" t="s">
        <v>115</v>
      </c>
    </row>
    <row r="1132" spans="1:8" x14ac:dyDescent="0.25">
      <c r="A1132">
        <v>1969746</v>
      </c>
      <c r="B1132">
        <v>42019</v>
      </c>
      <c r="C1132">
        <v>0.65447916666666661</v>
      </c>
      <c r="D1132">
        <v>9.9340331134103405E+19</v>
      </c>
      <c r="E1132" t="s">
        <v>1021</v>
      </c>
      <c r="F1132" t="s">
        <v>111</v>
      </c>
      <c r="G1132" t="s">
        <v>115</v>
      </c>
      <c r="H1132" t="s">
        <v>115</v>
      </c>
    </row>
    <row r="1133" spans="1:8" x14ac:dyDescent="0.25">
      <c r="A1133">
        <v>1969792</v>
      </c>
      <c r="B1133">
        <v>42019</v>
      </c>
      <c r="C1133">
        <v>0.65791666666666659</v>
      </c>
      <c r="D1133">
        <v>9.93421348708764E+16</v>
      </c>
      <c r="E1133" t="s">
        <v>1022</v>
      </c>
      <c r="F1133" t="s">
        <v>111</v>
      </c>
      <c r="G1133" t="s">
        <v>116</v>
      </c>
      <c r="H1133" t="s">
        <v>79</v>
      </c>
    </row>
    <row r="1134" spans="1:8" x14ac:dyDescent="0.25">
      <c r="A1134">
        <v>1969816</v>
      </c>
      <c r="B1134">
        <v>42019</v>
      </c>
      <c r="C1134">
        <v>0.6600462962962963</v>
      </c>
      <c r="D1134">
        <v>9.93422801058764E+16</v>
      </c>
      <c r="E1134" t="s">
        <v>1023</v>
      </c>
      <c r="F1134" t="s">
        <v>111</v>
      </c>
      <c r="G1134" t="s">
        <v>115</v>
      </c>
      <c r="H1134" t="s">
        <v>115</v>
      </c>
    </row>
    <row r="1135" spans="1:8" x14ac:dyDescent="0.25">
      <c r="A1135">
        <v>1969968</v>
      </c>
      <c r="B1135">
        <v>42019</v>
      </c>
      <c r="C1135">
        <v>0.67002314814814812</v>
      </c>
      <c r="D1135">
        <v>9.9340330057784295E+19</v>
      </c>
      <c r="E1135" t="s">
        <v>1024</v>
      </c>
      <c r="F1135" t="s">
        <v>111</v>
      </c>
      <c r="G1135" t="s">
        <v>115</v>
      </c>
      <c r="H1135" t="s">
        <v>115</v>
      </c>
    </row>
    <row r="1136" spans="1:8" x14ac:dyDescent="0.25">
      <c r="A1136">
        <v>1969999</v>
      </c>
      <c r="B1136">
        <v>42019</v>
      </c>
      <c r="C1136">
        <v>0.67222222222222217</v>
      </c>
      <c r="D1136">
        <v>9.93453812868764E+16</v>
      </c>
      <c r="E1136" t="s">
        <v>1025</v>
      </c>
      <c r="F1136" t="s">
        <v>111</v>
      </c>
      <c r="G1136" t="s">
        <v>115</v>
      </c>
      <c r="H1136" t="s">
        <v>115</v>
      </c>
    </row>
    <row r="1137" spans="1:8" x14ac:dyDescent="0.25">
      <c r="A1137">
        <v>1970085</v>
      </c>
      <c r="B1137">
        <v>42019</v>
      </c>
      <c r="C1137">
        <v>0.67819444444444443</v>
      </c>
      <c r="D1137">
        <v>9.93423856438764E+16</v>
      </c>
      <c r="E1137" t="s">
        <v>1026</v>
      </c>
      <c r="F1137" t="s">
        <v>111</v>
      </c>
      <c r="G1137" t="s">
        <v>117</v>
      </c>
      <c r="H1137" t="s">
        <v>80</v>
      </c>
    </row>
    <row r="1138" spans="1:8" x14ac:dyDescent="0.25">
      <c r="A1138">
        <v>1970196</v>
      </c>
      <c r="B1138">
        <v>42019</v>
      </c>
      <c r="C1138">
        <v>0.68748842592592585</v>
      </c>
      <c r="D1138">
        <v>9.9340331045577196E+19</v>
      </c>
      <c r="E1138" t="s">
        <v>1027</v>
      </c>
      <c r="F1138" t="s">
        <v>111</v>
      </c>
      <c r="G1138" t="s">
        <v>115</v>
      </c>
      <c r="H1138" t="s">
        <v>115</v>
      </c>
    </row>
    <row r="1139" spans="1:8" x14ac:dyDescent="0.25">
      <c r="A1139">
        <v>1971411</v>
      </c>
      <c r="B1139">
        <v>42020</v>
      </c>
      <c r="C1139">
        <v>0.3553587962962963</v>
      </c>
      <c r="D1139">
        <v>9.9340332164885398E+19</v>
      </c>
      <c r="E1139" t="s">
        <v>1028</v>
      </c>
      <c r="F1139" t="s">
        <v>521</v>
      </c>
      <c r="G1139" t="s">
        <v>115</v>
      </c>
      <c r="H1139" t="s">
        <v>115</v>
      </c>
    </row>
    <row r="1140" spans="1:8" x14ac:dyDescent="0.25">
      <c r="A1140">
        <v>1971428</v>
      </c>
      <c r="B1140">
        <v>42020</v>
      </c>
      <c r="C1140">
        <v>0.35672453703703705</v>
      </c>
      <c r="D1140">
        <v>9.9340332078621508E+19</v>
      </c>
      <c r="E1140" t="s">
        <v>1029</v>
      </c>
      <c r="F1140" t="s">
        <v>521</v>
      </c>
      <c r="G1140" t="s">
        <v>116</v>
      </c>
      <c r="H1140" t="s">
        <v>80</v>
      </c>
    </row>
    <row r="1141" spans="1:8" x14ac:dyDescent="0.25">
      <c r="A1141">
        <v>1971451</v>
      </c>
      <c r="B1141">
        <v>42020</v>
      </c>
      <c r="C1141">
        <v>0.3583217592592593</v>
      </c>
      <c r="D1141">
        <v>9.9340330085568905E+19</v>
      </c>
      <c r="E1141" t="s">
        <v>1030</v>
      </c>
      <c r="F1141" t="s">
        <v>521</v>
      </c>
      <c r="G1141" t="s">
        <v>115</v>
      </c>
      <c r="H1141" t="s">
        <v>115</v>
      </c>
    </row>
    <row r="1142" spans="1:8" x14ac:dyDescent="0.25">
      <c r="A1142">
        <v>1971473</v>
      </c>
      <c r="B1142">
        <v>42020</v>
      </c>
      <c r="C1142">
        <v>0.3595949074074074</v>
      </c>
      <c r="D1142">
        <v>9.93423748628764E+16</v>
      </c>
      <c r="E1142" t="s">
        <v>1031</v>
      </c>
      <c r="F1142" t="s">
        <v>521</v>
      </c>
      <c r="G1142" t="s">
        <v>116</v>
      </c>
      <c r="H1142" t="s">
        <v>80</v>
      </c>
    </row>
    <row r="1143" spans="1:8" x14ac:dyDescent="0.25">
      <c r="A1143">
        <v>1971492</v>
      </c>
      <c r="B1143">
        <v>42020</v>
      </c>
      <c r="C1143">
        <v>0.36109953703703707</v>
      </c>
      <c r="D1143">
        <v>9.93425493708764E+16</v>
      </c>
      <c r="E1143" t="s">
        <v>1032</v>
      </c>
      <c r="F1143" t="s">
        <v>521</v>
      </c>
      <c r="G1143" t="s">
        <v>115</v>
      </c>
      <c r="H1143" t="s">
        <v>115</v>
      </c>
    </row>
    <row r="1144" spans="1:8" x14ac:dyDescent="0.25">
      <c r="A1144">
        <v>1971624</v>
      </c>
      <c r="B1144">
        <v>42020</v>
      </c>
      <c r="C1144">
        <v>0.37019675925925927</v>
      </c>
      <c r="D1144">
        <v>9.93435241858764E+16</v>
      </c>
      <c r="E1144" t="s">
        <v>1033</v>
      </c>
      <c r="F1144" t="s">
        <v>521</v>
      </c>
      <c r="G1144" t="s">
        <v>115</v>
      </c>
      <c r="H1144" t="s">
        <v>115</v>
      </c>
    </row>
    <row r="1145" spans="1:8" x14ac:dyDescent="0.25">
      <c r="A1145">
        <v>1971671</v>
      </c>
      <c r="B1145">
        <v>42020</v>
      </c>
      <c r="C1145">
        <v>0.37347222222222221</v>
      </c>
      <c r="D1145">
        <v>9.9340331740352004E+19</v>
      </c>
      <c r="E1145" t="s">
        <v>1034</v>
      </c>
      <c r="F1145" t="s">
        <v>521</v>
      </c>
      <c r="G1145" t="s">
        <v>115</v>
      </c>
      <c r="H1145" t="s">
        <v>115</v>
      </c>
    </row>
    <row r="1146" spans="1:8" x14ac:dyDescent="0.25">
      <c r="A1146">
        <v>1971689</v>
      </c>
      <c r="B1146">
        <v>42020</v>
      </c>
      <c r="C1146">
        <v>0.37465277777777778</v>
      </c>
      <c r="D1146">
        <v>9.9340330124291408E+19</v>
      </c>
      <c r="E1146" t="s">
        <v>1035</v>
      </c>
      <c r="F1146" t="s">
        <v>521</v>
      </c>
      <c r="G1146" t="s">
        <v>115</v>
      </c>
      <c r="H1146" t="s">
        <v>115</v>
      </c>
    </row>
    <row r="1147" spans="1:8" x14ac:dyDescent="0.25">
      <c r="A1147">
        <v>1971690</v>
      </c>
      <c r="B1147">
        <v>42020</v>
      </c>
      <c r="C1147">
        <v>0.37475694444444446</v>
      </c>
      <c r="D1147">
        <v>9.9340330124291408E+19</v>
      </c>
      <c r="E1147" t="s">
        <v>1036</v>
      </c>
      <c r="F1147" t="s">
        <v>521</v>
      </c>
      <c r="G1147" t="s">
        <v>115</v>
      </c>
      <c r="H1147" t="s">
        <v>115</v>
      </c>
    </row>
    <row r="1148" spans="1:8" x14ac:dyDescent="0.25">
      <c r="A1148">
        <v>1971712</v>
      </c>
      <c r="B1148">
        <v>42020</v>
      </c>
      <c r="C1148">
        <v>0.3765162037037037</v>
      </c>
      <c r="D1148">
        <v>9.93442711258764E+16</v>
      </c>
      <c r="E1148" t="s">
        <v>1037</v>
      </c>
      <c r="F1148" t="s">
        <v>521</v>
      </c>
      <c r="G1148" t="s">
        <v>116</v>
      </c>
      <c r="H1148" t="s">
        <v>80</v>
      </c>
    </row>
    <row r="1149" spans="1:8" x14ac:dyDescent="0.25">
      <c r="A1149">
        <v>1971755</v>
      </c>
      <c r="B1149">
        <v>42020</v>
      </c>
      <c r="C1149">
        <v>0.3793171296296296</v>
      </c>
      <c r="D1149">
        <v>9.9340331469046006E+19</v>
      </c>
      <c r="E1149" t="s">
        <v>1038</v>
      </c>
      <c r="F1149" t="s">
        <v>521</v>
      </c>
      <c r="G1149" t="s">
        <v>115</v>
      </c>
      <c r="H1149" t="s">
        <v>115</v>
      </c>
    </row>
    <row r="1150" spans="1:8" x14ac:dyDescent="0.25">
      <c r="A1150">
        <v>1971782</v>
      </c>
      <c r="B1150">
        <v>42020</v>
      </c>
      <c r="C1150">
        <v>0.38127314814814817</v>
      </c>
      <c r="D1150">
        <v>9.93423879888764E+16</v>
      </c>
      <c r="E1150" t="s">
        <v>1039</v>
      </c>
      <c r="F1150" t="s">
        <v>521</v>
      </c>
      <c r="G1150" t="s">
        <v>116</v>
      </c>
      <c r="H1150" t="s">
        <v>80</v>
      </c>
    </row>
    <row r="1151" spans="1:8" x14ac:dyDescent="0.25">
      <c r="A1151">
        <v>1971796</v>
      </c>
      <c r="B1151">
        <v>42020</v>
      </c>
      <c r="C1151">
        <v>0.38244212962962965</v>
      </c>
      <c r="D1151">
        <v>9.93430290578764E+16</v>
      </c>
      <c r="E1151" t="s">
        <v>1040</v>
      </c>
      <c r="F1151" t="s">
        <v>521</v>
      </c>
      <c r="G1151" t="s">
        <v>115</v>
      </c>
      <c r="H1151" t="s">
        <v>115</v>
      </c>
    </row>
    <row r="1152" spans="1:8" x14ac:dyDescent="0.25">
      <c r="A1152">
        <v>1971936</v>
      </c>
      <c r="B1152">
        <v>42020</v>
      </c>
      <c r="C1152">
        <v>0.39321759259259265</v>
      </c>
      <c r="D1152">
        <v>9.93428415068764E+16</v>
      </c>
      <c r="E1152" t="s">
        <v>1041</v>
      </c>
      <c r="F1152" t="s">
        <v>521</v>
      </c>
      <c r="G1152" t="s">
        <v>115</v>
      </c>
      <c r="H1152" t="s">
        <v>115</v>
      </c>
    </row>
    <row r="1153" spans="1:8" x14ac:dyDescent="0.25">
      <c r="A1153">
        <v>1971965</v>
      </c>
      <c r="B1153">
        <v>42020</v>
      </c>
      <c r="C1153">
        <v>0.39511574074074068</v>
      </c>
      <c r="D1153">
        <v>9.9340331050022404E+19</v>
      </c>
      <c r="E1153" t="s">
        <v>1042</v>
      </c>
      <c r="F1153" t="s">
        <v>521</v>
      </c>
      <c r="G1153" t="s">
        <v>115</v>
      </c>
      <c r="H1153" t="s">
        <v>115</v>
      </c>
    </row>
    <row r="1154" spans="1:8" x14ac:dyDescent="0.25">
      <c r="A1154">
        <v>1971988</v>
      </c>
      <c r="B1154">
        <v>42020</v>
      </c>
      <c r="C1154">
        <v>0.39633101851851849</v>
      </c>
      <c r="D1154">
        <v>9.93421688608764E+16</v>
      </c>
      <c r="E1154" t="s">
        <v>1043</v>
      </c>
      <c r="F1154" t="s">
        <v>521</v>
      </c>
      <c r="G1154" t="s">
        <v>115</v>
      </c>
      <c r="H1154" t="s">
        <v>115</v>
      </c>
    </row>
    <row r="1155" spans="1:8" x14ac:dyDescent="0.25">
      <c r="A1155">
        <v>1972166</v>
      </c>
      <c r="B1155">
        <v>42020</v>
      </c>
      <c r="C1155">
        <v>0.40866898148148145</v>
      </c>
      <c r="D1155">
        <v>9.9340331467288904E+19</v>
      </c>
      <c r="E1155" t="s">
        <v>1044</v>
      </c>
      <c r="F1155" t="s">
        <v>521</v>
      </c>
      <c r="G1155" t="s">
        <v>115</v>
      </c>
      <c r="H1155" t="s">
        <v>115</v>
      </c>
    </row>
    <row r="1156" spans="1:8" x14ac:dyDescent="0.25">
      <c r="A1156">
        <v>1972198</v>
      </c>
      <c r="B1156">
        <v>42020</v>
      </c>
      <c r="C1156">
        <v>0.41054398148148147</v>
      </c>
      <c r="D1156">
        <v>9.9340332078233895E+19</v>
      </c>
      <c r="E1156" t="s">
        <v>1045</v>
      </c>
      <c r="F1156" t="s">
        <v>521</v>
      </c>
      <c r="G1156" t="s">
        <v>115</v>
      </c>
      <c r="H1156" t="s">
        <v>115</v>
      </c>
    </row>
    <row r="1157" spans="1:8" x14ac:dyDescent="0.25">
      <c r="A1157">
        <v>1972229</v>
      </c>
      <c r="B1157">
        <v>42020</v>
      </c>
      <c r="C1157">
        <v>0.41210648148148149</v>
      </c>
      <c r="D1157">
        <v>9.93425455578764E+16</v>
      </c>
      <c r="E1157" t="s">
        <v>1046</v>
      </c>
      <c r="F1157" t="s">
        <v>521</v>
      </c>
      <c r="G1157" t="s">
        <v>115</v>
      </c>
      <c r="H1157" t="s">
        <v>115</v>
      </c>
    </row>
    <row r="1158" spans="1:8" x14ac:dyDescent="0.25">
      <c r="A1158">
        <v>1972254</v>
      </c>
      <c r="B1158">
        <v>42020</v>
      </c>
      <c r="C1158">
        <v>0.41340277777777779</v>
      </c>
      <c r="D1158">
        <v>9.9340331228896903E+19</v>
      </c>
      <c r="E1158" t="s">
        <v>1047</v>
      </c>
      <c r="F1158" t="s">
        <v>521</v>
      </c>
      <c r="G1158" t="s">
        <v>115</v>
      </c>
      <c r="H1158" t="s">
        <v>115</v>
      </c>
    </row>
    <row r="1159" spans="1:8" x14ac:dyDescent="0.25">
      <c r="A1159">
        <v>1972280</v>
      </c>
      <c r="B1159">
        <v>42020</v>
      </c>
      <c r="C1159">
        <v>0.41479166666666667</v>
      </c>
      <c r="D1159">
        <v>9.9340330128480797E+19</v>
      </c>
      <c r="E1159" t="s">
        <v>1048</v>
      </c>
      <c r="F1159" t="s">
        <v>521</v>
      </c>
      <c r="G1159" t="s">
        <v>116</v>
      </c>
      <c r="H1159" t="s">
        <v>80</v>
      </c>
    </row>
    <row r="1160" spans="1:8" x14ac:dyDescent="0.25">
      <c r="A1160">
        <v>1972303</v>
      </c>
      <c r="B1160">
        <v>42020</v>
      </c>
      <c r="C1160">
        <v>0.41629629629629633</v>
      </c>
      <c r="D1160">
        <v>9.9340331536084206E+19</v>
      </c>
      <c r="E1160" t="s">
        <v>1049</v>
      </c>
      <c r="F1160" t="s">
        <v>521</v>
      </c>
      <c r="G1160" t="s">
        <v>115</v>
      </c>
      <c r="H1160" t="s">
        <v>115</v>
      </c>
    </row>
    <row r="1161" spans="1:8" x14ac:dyDescent="0.25">
      <c r="A1161">
        <v>1972370</v>
      </c>
      <c r="B1161">
        <v>42020</v>
      </c>
      <c r="C1161">
        <v>0.42129629629629628</v>
      </c>
      <c r="D1161">
        <v>9.93429245028764E+16</v>
      </c>
      <c r="E1161" t="s">
        <v>1050</v>
      </c>
      <c r="F1161" t="s">
        <v>521</v>
      </c>
      <c r="G1161" t="s">
        <v>115</v>
      </c>
      <c r="H1161" t="s">
        <v>115</v>
      </c>
    </row>
    <row r="1162" spans="1:8" x14ac:dyDescent="0.25">
      <c r="A1162">
        <v>1972393</v>
      </c>
      <c r="B1162">
        <v>42020</v>
      </c>
      <c r="C1162">
        <v>0.42295138888888889</v>
      </c>
      <c r="D1162">
        <v>9.9340331460734992E+19</v>
      </c>
      <c r="E1162" t="s">
        <v>1051</v>
      </c>
      <c r="F1162" t="s">
        <v>521</v>
      </c>
      <c r="G1162" t="s">
        <v>115</v>
      </c>
      <c r="H1162" t="s">
        <v>115</v>
      </c>
    </row>
    <row r="1163" spans="1:8" x14ac:dyDescent="0.25">
      <c r="A1163">
        <v>1972436</v>
      </c>
      <c r="B1163">
        <v>42020</v>
      </c>
      <c r="C1163">
        <v>0.42574074074074075</v>
      </c>
      <c r="D1163">
        <v>9.93459688928764E+16</v>
      </c>
      <c r="E1163" t="s">
        <v>1052</v>
      </c>
      <c r="F1163" t="s">
        <v>521</v>
      </c>
      <c r="G1163" t="s">
        <v>115</v>
      </c>
      <c r="H1163" t="s">
        <v>115</v>
      </c>
    </row>
    <row r="1164" spans="1:8" x14ac:dyDescent="0.25">
      <c r="A1164">
        <v>1972464</v>
      </c>
      <c r="B1164">
        <v>42020</v>
      </c>
      <c r="C1164">
        <v>0.42761574074074077</v>
      </c>
      <c r="D1164">
        <v>9.93441613698764E+16</v>
      </c>
      <c r="E1164" t="s">
        <v>1053</v>
      </c>
      <c r="F1164" t="s">
        <v>521</v>
      </c>
      <c r="G1164" t="s">
        <v>115</v>
      </c>
      <c r="H1164" t="s">
        <v>115</v>
      </c>
    </row>
    <row r="1165" spans="1:8" x14ac:dyDescent="0.25">
      <c r="A1165">
        <v>1972491</v>
      </c>
      <c r="B1165">
        <v>42020</v>
      </c>
      <c r="C1165">
        <v>0.42976851851851849</v>
      </c>
      <c r="D1165">
        <v>9.9340331324796994E+19</v>
      </c>
      <c r="E1165" t="s">
        <v>1054</v>
      </c>
      <c r="F1165" t="s">
        <v>521</v>
      </c>
      <c r="G1165" t="s">
        <v>117</v>
      </c>
      <c r="H1165" t="s">
        <v>79</v>
      </c>
    </row>
    <row r="1166" spans="1:8" x14ac:dyDescent="0.25">
      <c r="A1166">
        <v>1972522</v>
      </c>
      <c r="B1166">
        <v>42020</v>
      </c>
      <c r="C1166">
        <v>0.43129629629629629</v>
      </c>
      <c r="D1166">
        <v>9.9340331276695896E+19</v>
      </c>
      <c r="E1166" t="s">
        <v>1055</v>
      </c>
      <c r="F1166" t="s">
        <v>521</v>
      </c>
      <c r="G1166" t="s">
        <v>115</v>
      </c>
      <c r="H1166" t="s">
        <v>115</v>
      </c>
    </row>
    <row r="1167" spans="1:8" x14ac:dyDescent="0.25">
      <c r="A1167">
        <v>1972551</v>
      </c>
      <c r="B1167">
        <v>42020</v>
      </c>
      <c r="C1167">
        <v>0.43303240740740739</v>
      </c>
      <c r="D1167">
        <v>9.93421150128764E+16</v>
      </c>
      <c r="E1167" t="s">
        <v>1056</v>
      </c>
      <c r="F1167" t="s">
        <v>521</v>
      </c>
      <c r="G1167" t="s">
        <v>115</v>
      </c>
      <c r="H1167" t="s">
        <v>115</v>
      </c>
    </row>
    <row r="1168" spans="1:8" x14ac:dyDescent="0.25">
      <c r="A1168">
        <v>1972579</v>
      </c>
      <c r="B1168">
        <v>42020</v>
      </c>
      <c r="C1168">
        <v>0.43454861111111115</v>
      </c>
      <c r="D1168">
        <v>9.9340330067721208E+19</v>
      </c>
      <c r="E1168" t="s">
        <v>1057</v>
      </c>
      <c r="F1168" t="s">
        <v>521</v>
      </c>
      <c r="G1168" t="s">
        <v>115</v>
      </c>
      <c r="H1168" t="s">
        <v>115</v>
      </c>
    </row>
    <row r="1169" spans="1:8" x14ac:dyDescent="0.25">
      <c r="A1169">
        <v>1972608</v>
      </c>
      <c r="B1169">
        <v>42020</v>
      </c>
      <c r="C1169">
        <v>0.43605324074074076</v>
      </c>
      <c r="D1169">
        <v>9.93436614178764E+16</v>
      </c>
      <c r="E1169" t="s">
        <v>1058</v>
      </c>
      <c r="F1169" t="s">
        <v>521</v>
      </c>
      <c r="G1169" t="s">
        <v>115</v>
      </c>
      <c r="H1169" t="s">
        <v>115</v>
      </c>
    </row>
    <row r="1170" spans="1:8" x14ac:dyDescent="0.25">
      <c r="A1170">
        <v>1972632</v>
      </c>
      <c r="B1170">
        <v>42020</v>
      </c>
      <c r="C1170">
        <v>0.4378009259259259</v>
      </c>
      <c r="D1170">
        <v>9.9340331722521297E+19</v>
      </c>
      <c r="E1170" t="s">
        <v>1059</v>
      </c>
      <c r="F1170" t="s">
        <v>521</v>
      </c>
      <c r="G1170" t="s">
        <v>115</v>
      </c>
      <c r="H1170" t="s">
        <v>115</v>
      </c>
    </row>
    <row r="1171" spans="1:8" x14ac:dyDescent="0.25">
      <c r="A1171">
        <v>1972655</v>
      </c>
      <c r="B1171">
        <v>42020</v>
      </c>
      <c r="C1171">
        <v>0.43905092592592593</v>
      </c>
      <c r="D1171">
        <v>9.93436826978764E+16</v>
      </c>
      <c r="E1171" t="s">
        <v>1060</v>
      </c>
      <c r="F1171" t="s">
        <v>521</v>
      </c>
      <c r="G1171" t="s">
        <v>115</v>
      </c>
      <c r="H1171" t="s">
        <v>115</v>
      </c>
    </row>
    <row r="1172" spans="1:8" x14ac:dyDescent="0.25">
      <c r="A1172">
        <v>1972696</v>
      </c>
      <c r="B1172">
        <v>42020</v>
      </c>
      <c r="C1172">
        <v>0.44228009259259254</v>
      </c>
      <c r="D1172">
        <v>9.93434231678764E+16</v>
      </c>
      <c r="E1172" t="s">
        <v>1061</v>
      </c>
      <c r="F1172" t="s">
        <v>521</v>
      </c>
      <c r="G1172" t="s">
        <v>117</v>
      </c>
      <c r="H1172" t="s">
        <v>80</v>
      </c>
    </row>
    <row r="1173" spans="1:8" x14ac:dyDescent="0.25">
      <c r="A1173">
        <v>1972727</v>
      </c>
      <c r="B1173">
        <v>42020</v>
      </c>
      <c r="C1173">
        <v>0.44394675925925925</v>
      </c>
      <c r="D1173">
        <v>9.9340330024572699E+19</v>
      </c>
      <c r="E1173" t="s">
        <v>1062</v>
      </c>
      <c r="F1173" t="s">
        <v>521</v>
      </c>
      <c r="G1173" t="s">
        <v>115</v>
      </c>
      <c r="H1173" t="s">
        <v>115</v>
      </c>
    </row>
    <row r="1174" spans="1:8" x14ac:dyDescent="0.25">
      <c r="A1174">
        <v>1972763</v>
      </c>
      <c r="B1174">
        <v>42020</v>
      </c>
      <c r="C1174">
        <v>0.44663194444444443</v>
      </c>
      <c r="D1174">
        <v>9.93436158888764E+16</v>
      </c>
      <c r="E1174" t="s">
        <v>1063</v>
      </c>
      <c r="F1174" t="s">
        <v>521</v>
      </c>
      <c r="G1174" t="s">
        <v>115</v>
      </c>
      <c r="H1174" t="s">
        <v>115</v>
      </c>
    </row>
    <row r="1175" spans="1:8" x14ac:dyDescent="0.25">
      <c r="A1175">
        <v>1972855</v>
      </c>
      <c r="B1175">
        <v>42020</v>
      </c>
      <c r="C1175">
        <v>0.45082175925925921</v>
      </c>
      <c r="D1175">
        <v>9.9340330059091804E+19</v>
      </c>
      <c r="E1175" t="s">
        <v>1064</v>
      </c>
      <c r="F1175" t="s">
        <v>521</v>
      </c>
      <c r="G1175" t="s">
        <v>115</v>
      </c>
      <c r="H1175" t="s">
        <v>115</v>
      </c>
    </row>
    <row r="1176" spans="1:8" x14ac:dyDescent="0.25">
      <c r="A1176">
        <v>1972869</v>
      </c>
      <c r="B1176">
        <v>42020</v>
      </c>
      <c r="C1176">
        <v>0.45189814814814816</v>
      </c>
      <c r="D1176">
        <v>9.93421721488764E+16</v>
      </c>
      <c r="E1176" t="s">
        <v>1065</v>
      </c>
      <c r="F1176" t="s">
        <v>521</v>
      </c>
      <c r="G1176" t="s">
        <v>117</v>
      </c>
      <c r="H1176" t="s">
        <v>80</v>
      </c>
    </row>
    <row r="1177" spans="1:8" x14ac:dyDescent="0.25">
      <c r="A1177">
        <v>1972895</v>
      </c>
      <c r="B1177">
        <v>42020</v>
      </c>
      <c r="C1177">
        <v>0.45325231481481482</v>
      </c>
      <c r="D1177">
        <v>9.9340331377246208E+19</v>
      </c>
      <c r="E1177" t="s">
        <v>1066</v>
      </c>
      <c r="F1177" t="s">
        <v>521</v>
      </c>
      <c r="G1177" t="s">
        <v>116</v>
      </c>
      <c r="H1177" t="s">
        <v>79</v>
      </c>
    </row>
    <row r="1178" spans="1:8" x14ac:dyDescent="0.25">
      <c r="A1178">
        <v>1972960</v>
      </c>
      <c r="B1178">
        <v>42020</v>
      </c>
      <c r="C1178">
        <v>0.45677083333333335</v>
      </c>
      <c r="D1178">
        <v>9.93403320611125E+19</v>
      </c>
      <c r="E1178" t="s">
        <v>1067</v>
      </c>
      <c r="F1178" t="s">
        <v>521</v>
      </c>
      <c r="G1178" t="s">
        <v>116</v>
      </c>
      <c r="H1178" t="s">
        <v>80</v>
      </c>
    </row>
    <row r="1179" spans="1:8" x14ac:dyDescent="0.25">
      <c r="A1179">
        <v>1972982</v>
      </c>
      <c r="B1179">
        <v>42020</v>
      </c>
      <c r="C1179">
        <v>0.45812499999999995</v>
      </c>
      <c r="D1179">
        <v>9.93458123378764E+16</v>
      </c>
      <c r="E1179" t="s">
        <v>1068</v>
      </c>
      <c r="F1179" t="s">
        <v>521</v>
      </c>
      <c r="G1179" t="s">
        <v>115</v>
      </c>
      <c r="H1179" t="s">
        <v>115</v>
      </c>
    </row>
    <row r="1180" spans="1:8" x14ac:dyDescent="0.25">
      <c r="A1180">
        <v>1973064</v>
      </c>
      <c r="B1180">
        <v>42020</v>
      </c>
      <c r="C1180">
        <v>0.46231481481481485</v>
      </c>
      <c r="D1180">
        <v>9.93446258708764E+16</v>
      </c>
      <c r="E1180" t="s">
        <v>1069</v>
      </c>
      <c r="F1180" t="s">
        <v>521</v>
      </c>
      <c r="G1180" t="s">
        <v>116</v>
      </c>
      <c r="H1180" t="s">
        <v>79</v>
      </c>
    </row>
    <row r="1181" spans="1:8" x14ac:dyDescent="0.25">
      <c r="A1181">
        <v>1973139</v>
      </c>
      <c r="B1181">
        <v>42020</v>
      </c>
      <c r="C1181">
        <v>0.46684027777777781</v>
      </c>
      <c r="D1181">
        <v>9.9340331458571502E+19</v>
      </c>
      <c r="E1181" t="s">
        <v>1070</v>
      </c>
      <c r="F1181" t="s">
        <v>111</v>
      </c>
      <c r="G1181" t="s">
        <v>116</v>
      </c>
      <c r="H1181" t="s">
        <v>80</v>
      </c>
    </row>
    <row r="1182" spans="1:8" x14ac:dyDescent="0.25">
      <c r="A1182">
        <v>1973161</v>
      </c>
      <c r="B1182">
        <v>42020</v>
      </c>
      <c r="C1182">
        <v>0.46834490740740736</v>
      </c>
      <c r="D1182">
        <v>9.93449657698764E+16</v>
      </c>
      <c r="E1182" t="s">
        <v>1071</v>
      </c>
      <c r="F1182" t="s">
        <v>111</v>
      </c>
      <c r="G1182" t="s">
        <v>117</v>
      </c>
      <c r="H1182" t="s">
        <v>79</v>
      </c>
    </row>
    <row r="1183" spans="1:8" x14ac:dyDescent="0.25">
      <c r="A1183">
        <v>1973164</v>
      </c>
      <c r="B1183">
        <v>42020</v>
      </c>
      <c r="C1183">
        <v>0.46862268518518518</v>
      </c>
      <c r="D1183">
        <v>9.93425223848764E+16</v>
      </c>
      <c r="E1183" t="s">
        <v>1072</v>
      </c>
      <c r="F1183" t="s">
        <v>521</v>
      </c>
      <c r="G1183" t="s">
        <v>115</v>
      </c>
      <c r="H1183" t="s">
        <v>115</v>
      </c>
    </row>
    <row r="1184" spans="1:8" x14ac:dyDescent="0.25">
      <c r="A1184">
        <v>1973192</v>
      </c>
      <c r="B1184">
        <v>42020</v>
      </c>
      <c r="C1184">
        <v>0.47033564814814816</v>
      </c>
      <c r="D1184">
        <v>9.93449627068764E+16</v>
      </c>
      <c r="E1184" t="s">
        <v>1073</v>
      </c>
      <c r="F1184" t="s">
        <v>521</v>
      </c>
      <c r="G1184" t="s">
        <v>115</v>
      </c>
      <c r="H1184" t="s">
        <v>115</v>
      </c>
    </row>
    <row r="1185" spans="1:8" x14ac:dyDescent="0.25">
      <c r="A1185">
        <v>1973267</v>
      </c>
      <c r="B1185">
        <v>42020</v>
      </c>
      <c r="C1185">
        <v>0.47458333333333336</v>
      </c>
      <c r="D1185">
        <v>9.9340330055798292E+19</v>
      </c>
      <c r="E1185" t="s">
        <v>1074</v>
      </c>
      <c r="F1185" t="s">
        <v>521</v>
      </c>
      <c r="G1185" t="s">
        <v>115</v>
      </c>
      <c r="H1185" t="s">
        <v>115</v>
      </c>
    </row>
    <row r="1186" spans="1:8" x14ac:dyDescent="0.25">
      <c r="A1186">
        <v>1973324</v>
      </c>
      <c r="B1186">
        <v>42020</v>
      </c>
      <c r="C1186">
        <v>0.47766203703703702</v>
      </c>
      <c r="D1186">
        <v>9.9340331283980403E+19</v>
      </c>
      <c r="E1186" t="s">
        <v>1075</v>
      </c>
      <c r="F1186" t="s">
        <v>521</v>
      </c>
      <c r="G1186" t="s">
        <v>116</v>
      </c>
      <c r="H1186" t="s">
        <v>80</v>
      </c>
    </row>
    <row r="1187" spans="1:8" x14ac:dyDescent="0.25">
      <c r="A1187">
        <v>1973333</v>
      </c>
      <c r="B1187">
        <v>42020</v>
      </c>
      <c r="C1187">
        <v>0.47802083333333334</v>
      </c>
      <c r="D1187">
        <v>9.9340331883591205E+19</v>
      </c>
      <c r="E1187" t="s">
        <v>1076</v>
      </c>
      <c r="F1187" t="s">
        <v>111</v>
      </c>
      <c r="G1187" t="s">
        <v>115</v>
      </c>
      <c r="H1187" t="s">
        <v>115</v>
      </c>
    </row>
    <row r="1188" spans="1:8" x14ac:dyDescent="0.25">
      <c r="A1188">
        <v>1973364</v>
      </c>
      <c r="B1188">
        <v>42020</v>
      </c>
      <c r="C1188">
        <v>0.47967592592592595</v>
      </c>
      <c r="D1188">
        <v>9.9340331137016693E+19</v>
      </c>
      <c r="E1188" t="s">
        <v>1077</v>
      </c>
      <c r="F1188" t="s">
        <v>111</v>
      </c>
      <c r="G1188" t="s">
        <v>116</v>
      </c>
      <c r="H1188" t="s">
        <v>80</v>
      </c>
    </row>
    <row r="1189" spans="1:8" x14ac:dyDescent="0.25">
      <c r="A1189">
        <v>1973527</v>
      </c>
      <c r="B1189">
        <v>42020</v>
      </c>
      <c r="C1189">
        <v>0.48966435185185181</v>
      </c>
      <c r="D1189">
        <v>9.93423854078764E+16</v>
      </c>
      <c r="E1189" t="s">
        <v>1078</v>
      </c>
      <c r="F1189" t="s">
        <v>111</v>
      </c>
      <c r="G1189" t="s">
        <v>115</v>
      </c>
      <c r="H1189" t="s">
        <v>115</v>
      </c>
    </row>
    <row r="1190" spans="1:8" x14ac:dyDescent="0.25">
      <c r="A1190">
        <v>1973540</v>
      </c>
      <c r="B1190">
        <v>42020</v>
      </c>
      <c r="C1190">
        <v>0.49030092592592589</v>
      </c>
      <c r="D1190">
        <v>9.9340331253432304E+19</v>
      </c>
      <c r="E1190" t="s">
        <v>1079</v>
      </c>
      <c r="F1190" t="s">
        <v>521</v>
      </c>
      <c r="G1190" t="s">
        <v>115</v>
      </c>
      <c r="H1190" t="s">
        <v>115</v>
      </c>
    </row>
    <row r="1191" spans="1:8" x14ac:dyDescent="0.25">
      <c r="A1191">
        <v>1973573</v>
      </c>
      <c r="B1191">
        <v>42020</v>
      </c>
      <c r="C1191">
        <v>0.49282407407407408</v>
      </c>
      <c r="D1191">
        <v>9.9340331270371E+19</v>
      </c>
      <c r="E1191" t="s">
        <v>1080</v>
      </c>
      <c r="F1191" t="s">
        <v>521</v>
      </c>
      <c r="G1191" t="s">
        <v>115</v>
      </c>
      <c r="H1191" t="s">
        <v>115</v>
      </c>
    </row>
    <row r="1192" spans="1:8" x14ac:dyDescent="0.25">
      <c r="A1192">
        <v>1973618</v>
      </c>
      <c r="B1192">
        <v>42020</v>
      </c>
      <c r="C1192">
        <v>0.49500000000000005</v>
      </c>
      <c r="D1192">
        <v>9.93421717898764E+16</v>
      </c>
      <c r="E1192" t="s">
        <v>1081</v>
      </c>
      <c r="F1192" t="s">
        <v>111</v>
      </c>
      <c r="G1192" t="s">
        <v>116</v>
      </c>
      <c r="H1192" t="s">
        <v>80</v>
      </c>
    </row>
    <row r="1193" spans="1:8" x14ac:dyDescent="0.25">
      <c r="A1193">
        <v>1973627</v>
      </c>
      <c r="B1193">
        <v>42020</v>
      </c>
      <c r="C1193">
        <v>0.4956712962962963</v>
      </c>
      <c r="D1193">
        <v>9.9340331931715092E+19</v>
      </c>
      <c r="E1193" t="s">
        <v>1082</v>
      </c>
      <c r="F1193" t="s">
        <v>521</v>
      </c>
      <c r="G1193" t="s">
        <v>115</v>
      </c>
      <c r="H1193" t="s">
        <v>115</v>
      </c>
    </row>
    <row r="1194" spans="1:8" x14ac:dyDescent="0.25">
      <c r="A1194">
        <v>1974339</v>
      </c>
      <c r="B1194">
        <v>42020</v>
      </c>
      <c r="C1194">
        <v>0.56157407407407411</v>
      </c>
      <c r="D1194">
        <v>9.9340331045846696E+19</v>
      </c>
      <c r="E1194" t="s">
        <v>1083</v>
      </c>
      <c r="F1194" t="s">
        <v>521</v>
      </c>
      <c r="G1194" t="s">
        <v>116</v>
      </c>
      <c r="H1194" t="s">
        <v>80</v>
      </c>
    </row>
    <row r="1195" spans="1:8" x14ac:dyDescent="0.25">
      <c r="A1195">
        <v>1974398</v>
      </c>
      <c r="B1195">
        <v>42020</v>
      </c>
      <c r="C1195">
        <v>0.5678819444444444</v>
      </c>
      <c r="D1195">
        <v>9.9340331376605807E+19</v>
      </c>
      <c r="E1195" t="s">
        <v>1084</v>
      </c>
      <c r="F1195" t="s">
        <v>521</v>
      </c>
      <c r="G1195" t="s">
        <v>115</v>
      </c>
      <c r="H1195" t="s">
        <v>115</v>
      </c>
    </row>
    <row r="1196" spans="1:8" x14ac:dyDescent="0.25">
      <c r="A1196">
        <v>1974469</v>
      </c>
      <c r="B1196">
        <v>42020</v>
      </c>
      <c r="C1196">
        <v>0.5759953703703703</v>
      </c>
      <c r="D1196">
        <v>9.93452262708764E+16</v>
      </c>
      <c r="E1196" t="s">
        <v>1085</v>
      </c>
      <c r="F1196" t="s">
        <v>111</v>
      </c>
      <c r="G1196" t="s">
        <v>115</v>
      </c>
      <c r="H1196" t="s">
        <v>115</v>
      </c>
    </row>
    <row r="1197" spans="1:8" x14ac:dyDescent="0.25">
      <c r="A1197">
        <v>1974488</v>
      </c>
      <c r="B1197">
        <v>42020</v>
      </c>
      <c r="C1197">
        <v>0.57755787037037043</v>
      </c>
      <c r="D1197">
        <v>9.93426624268764E+16</v>
      </c>
      <c r="E1197" t="s">
        <v>1086</v>
      </c>
      <c r="F1197" t="s">
        <v>521</v>
      </c>
      <c r="G1197" t="s">
        <v>115</v>
      </c>
      <c r="H1197" t="s">
        <v>115</v>
      </c>
    </row>
    <row r="1198" spans="1:8" x14ac:dyDescent="0.25">
      <c r="A1198">
        <v>1974503</v>
      </c>
      <c r="B1198">
        <v>42020</v>
      </c>
      <c r="C1198">
        <v>0.5788888888888889</v>
      </c>
      <c r="D1198">
        <v>9.9340330139667202E+19</v>
      </c>
      <c r="E1198" t="s">
        <v>1087</v>
      </c>
      <c r="F1198" t="s">
        <v>521</v>
      </c>
      <c r="G1198" t="s">
        <v>115</v>
      </c>
      <c r="H1198" t="s">
        <v>115</v>
      </c>
    </row>
    <row r="1199" spans="1:8" x14ac:dyDescent="0.25">
      <c r="A1199">
        <v>1974504</v>
      </c>
      <c r="B1199">
        <v>42020</v>
      </c>
      <c r="C1199">
        <v>0.57891203703703698</v>
      </c>
      <c r="D1199">
        <v>9.9340331283137298E+19</v>
      </c>
      <c r="E1199" t="s">
        <v>1088</v>
      </c>
      <c r="F1199" t="s">
        <v>111</v>
      </c>
      <c r="G1199" t="s">
        <v>115</v>
      </c>
      <c r="H1199" t="s">
        <v>115</v>
      </c>
    </row>
    <row r="1200" spans="1:8" x14ac:dyDescent="0.25">
      <c r="A1200">
        <v>1974516</v>
      </c>
      <c r="B1200">
        <v>42020</v>
      </c>
      <c r="C1200">
        <v>0.58004629629629634</v>
      </c>
      <c r="D1200">
        <v>9.9340330046259708E+19</v>
      </c>
      <c r="E1200" t="s">
        <v>1089</v>
      </c>
      <c r="F1200" t="s">
        <v>521</v>
      </c>
      <c r="G1200" t="s">
        <v>115</v>
      </c>
      <c r="H1200" t="s">
        <v>115</v>
      </c>
    </row>
    <row r="1201" spans="1:8" x14ac:dyDescent="0.25">
      <c r="A1201">
        <v>1974535</v>
      </c>
      <c r="B1201">
        <v>42020</v>
      </c>
      <c r="C1201">
        <v>0.58189814814814811</v>
      </c>
      <c r="D1201">
        <v>9.9340332163494101E+19</v>
      </c>
      <c r="E1201" t="s">
        <v>1090</v>
      </c>
      <c r="F1201" t="s">
        <v>521</v>
      </c>
      <c r="G1201" t="s">
        <v>116</v>
      </c>
      <c r="H1201" t="s">
        <v>80</v>
      </c>
    </row>
    <row r="1202" spans="1:8" x14ac:dyDescent="0.25">
      <c r="A1202">
        <v>1974581</v>
      </c>
      <c r="B1202">
        <v>42020</v>
      </c>
      <c r="C1202">
        <v>0.58540509259259255</v>
      </c>
      <c r="D1202">
        <v>9.93452710248764E+16</v>
      </c>
      <c r="E1202" t="s">
        <v>1091</v>
      </c>
      <c r="F1202" t="s">
        <v>521</v>
      </c>
      <c r="G1202" t="s">
        <v>117</v>
      </c>
      <c r="H1202" t="s">
        <v>80</v>
      </c>
    </row>
    <row r="1203" spans="1:8" x14ac:dyDescent="0.25">
      <c r="A1203">
        <v>1974630</v>
      </c>
      <c r="B1203">
        <v>42020</v>
      </c>
      <c r="C1203">
        <v>0.59004629629629635</v>
      </c>
      <c r="D1203">
        <v>9.93422829768764E+16</v>
      </c>
      <c r="E1203" t="s">
        <v>1092</v>
      </c>
      <c r="F1203" t="s">
        <v>521</v>
      </c>
      <c r="G1203" t="s">
        <v>115</v>
      </c>
      <c r="H1203" t="s">
        <v>115</v>
      </c>
    </row>
    <row r="1204" spans="1:8" x14ac:dyDescent="0.25">
      <c r="A1204">
        <v>1974651</v>
      </c>
      <c r="B1204">
        <v>42020</v>
      </c>
      <c r="C1204">
        <v>0.59217592592592594</v>
      </c>
      <c r="D1204">
        <v>9.9340331839881495E+19</v>
      </c>
      <c r="E1204" t="s">
        <v>1093</v>
      </c>
      <c r="F1204" t="s">
        <v>521</v>
      </c>
      <c r="G1204" t="s">
        <v>115</v>
      </c>
      <c r="H1204" t="s">
        <v>115</v>
      </c>
    </row>
    <row r="1205" spans="1:8" x14ac:dyDescent="0.25">
      <c r="A1205">
        <v>1974738</v>
      </c>
      <c r="B1205">
        <v>42020</v>
      </c>
      <c r="C1205">
        <v>0.59906249999999994</v>
      </c>
      <c r="D1205">
        <v>9.93421741668764E+16</v>
      </c>
      <c r="E1205" t="s">
        <v>1094</v>
      </c>
      <c r="F1205" t="s">
        <v>521</v>
      </c>
      <c r="G1205" t="s">
        <v>115</v>
      </c>
      <c r="H1205" t="s">
        <v>115</v>
      </c>
    </row>
    <row r="1206" spans="1:8" x14ac:dyDescent="0.25">
      <c r="A1206">
        <v>1974790</v>
      </c>
      <c r="B1206">
        <v>42020</v>
      </c>
      <c r="C1206">
        <v>0.60304398148148153</v>
      </c>
      <c r="D1206">
        <v>9.93442143438764E+16</v>
      </c>
      <c r="E1206" t="s">
        <v>1095</v>
      </c>
      <c r="F1206" t="s">
        <v>521</v>
      </c>
      <c r="G1206" t="s">
        <v>115</v>
      </c>
      <c r="H1206" t="s">
        <v>115</v>
      </c>
    </row>
    <row r="1207" spans="1:8" x14ac:dyDescent="0.25">
      <c r="A1207">
        <v>1974835</v>
      </c>
      <c r="B1207">
        <v>42020</v>
      </c>
      <c r="C1207">
        <v>0.60719907407407414</v>
      </c>
      <c r="D1207">
        <v>9.93425610198764E+16</v>
      </c>
      <c r="E1207" t="s">
        <v>1096</v>
      </c>
      <c r="F1207" t="s">
        <v>521</v>
      </c>
      <c r="G1207" t="s">
        <v>116</v>
      </c>
      <c r="H1207" t="s">
        <v>80</v>
      </c>
    </row>
    <row r="1208" spans="1:8" x14ac:dyDescent="0.25">
      <c r="A1208">
        <v>1974899</v>
      </c>
      <c r="B1208">
        <v>42020</v>
      </c>
      <c r="C1208">
        <v>0.61221064814814818</v>
      </c>
      <c r="D1208">
        <v>9.93426675368764E+16</v>
      </c>
      <c r="E1208" t="s">
        <v>1097</v>
      </c>
      <c r="F1208" t="s">
        <v>521</v>
      </c>
      <c r="G1208" t="s">
        <v>116</v>
      </c>
      <c r="H1208" t="s">
        <v>80</v>
      </c>
    </row>
    <row r="1209" spans="1:8" x14ac:dyDescent="0.25">
      <c r="A1209">
        <v>1974902</v>
      </c>
      <c r="B1209">
        <v>42020</v>
      </c>
      <c r="C1209">
        <v>0.61225694444444445</v>
      </c>
      <c r="D1209">
        <v>9.9340330078473404E+19</v>
      </c>
      <c r="E1209" t="s">
        <v>1098</v>
      </c>
      <c r="F1209" t="s">
        <v>111</v>
      </c>
      <c r="G1209" t="s">
        <v>115</v>
      </c>
      <c r="H1209" t="s">
        <v>115</v>
      </c>
    </row>
    <row r="1210" spans="1:8" x14ac:dyDescent="0.25">
      <c r="A1210">
        <v>1974916</v>
      </c>
      <c r="B1210">
        <v>42020</v>
      </c>
      <c r="C1210">
        <v>0.61372685185185183</v>
      </c>
      <c r="D1210">
        <v>9.93458316958764E+16</v>
      </c>
      <c r="E1210" t="s">
        <v>1099</v>
      </c>
      <c r="F1210" t="s">
        <v>111</v>
      </c>
      <c r="G1210" t="s">
        <v>115</v>
      </c>
      <c r="H1210" t="s">
        <v>115</v>
      </c>
    </row>
    <row r="1211" spans="1:8" x14ac:dyDescent="0.25">
      <c r="A1211">
        <v>1974948</v>
      </c>
      <c r="B1211">
        <v>42020</v>
      </c>
      <c r="C1211">
        <v>0.61606481481481479</v>
      </c>
      <c r="D1211">
        <v>9.9340331229439607E+19</v>
      </c>
      <c r="E1211" t="s">
        <v>1100</v>
      </c>
      <c r="F1211" t="s">
        <v>111</v>
      </c>
      <c r="G1211" t="s">
        <v>117</v>
      </c>
      <c r="H1211" t="s">
        <v>80</v>
      </c>
    </row>
    <row r="1212" spans="1:8" x14ac:dyDescent="0.25">
      <c r="A1212">
        <v>1974976</v>
      </c>
      <c r="B1212">
        <v>42020</v>
      </c>
      <c r="C1212">
        <v>0.61862268518518515</v>
      </c>
      <c r="D1212">
        <v>9.93451097298764E+16</v>
      </c>
      <c r="E1212" t="s">
        <v>1101</v>
      </c>
      <c r="F1212" t="s">
        <v>521</v>
      </c>
      <c r="G1212" t="s">
        <v>115</v>
      </c>
      <c r="H1212" t="s">
        <v>115</v>
      </c>
    </row>
    <row r="1213" spans="1:8" x14ac:dyDescent="0.25">
      <c r="A1213">
        <v>1975051</v>
      </c>
      <c r="B1213">
        <v>42020</v>
      </c>
      <c r="C1213">
        <v>0.62405092592592593</v>
      </c>
      <c r="D1213">
        <v>9.9340331225965494E+19</v>
      </c>
      <c r="E1213" t="s">
        <v>1102</v>
      </c>
      <c r="F1213" t="s">
        <v>521</v>
      </c>
      <c r="G1213" t="s">
        <v>115</v>
      </c>
      <c r="H1213" t="s">
        <v>115</v>
      </c>
    </row>
    <row r="1214" spans="1:8" x14ac:dyDescent="0.25">
      <c r="A1214">
        <v>1975075</v>
      </c>
      <c r="B1214">
        <v>42020</v>
      </c>
      <c r="C1214">
        <v>0.62554398148148149</v>
      </c>
      <c r="D1214">
        <v>9.93458238358764E+16</v>
      </c>
      <c r="E1214" t="s">
        <v>1103</v>
      </c>
      <c r="F1214" t="s">
        <v>521</v>
      </c>
      <c r="G1214" t="s">
        <v>115</v>
      </c>
      <c r="H1214" t="s">
        <v>115</v>
      </c>
    </row>
    <row r="1215" spans="1:8" x14ac:dyDescent="0.25">
      <c r="A1215">
        <v>1975133</v>
      </c>
      <c r="B1215">
        <v>42020</v>
      </c>
      <c r="C1215">
        <v>0.63072916666666667</v>
      </c>
      <c r="D1215">
        <v>9.93435332108764E+16</v>
      </c>
      <c r="E1215" t="s">
        <v>1104</v>
      </c>
      <c r="F1215" t="s">
        <v>521</v>
      </c>
      <c r="G1215" t="s">
        <v>116</v>
      </c>
      <c r="H1215" t="s">
        <v>79</v>
      </c>
    </row>
    <row r="1216" spans="1:8" x14ac:dyDescent="0.25">
      <c r="A1216">
        <v>1975187</v>
      </c>
      <c r="B1216">
        <v>42020</v>
      </c>
      <c r="C1216">
        <v>0.63239583333333338</v>
      </c>
      <c r="D1216">
        <v>9.93444666518764E+16</v>
      </c>
      <c r="E1216" t="s">
        <v>1105</v>
      </c>
      <c r="F1216" t="s">
        <v>521</v>
      </c>
      <c r="G1216" t="s">
        <v>116</v>
      </c>
      <c r="H1216" t="s">
        <v>80</v>
      </c>
    </row>
    <row r="1217" spans="1:8" x14ac:dyDescent="0.25">
      <c r="A1217">
        <v>1975288</v>
      </c>
      <c r="B1217">
        <v>42020</v>
      </c>
      <c r="C1217">
        <v>0.63631944444444444</v>
      </c>
      <c r="D1217">
        <v>9.93423859468764E+16</v>
      </c>
      <c r="E1217" t="s">
        <v>1106</v>
      </c>
      <c r="F1217" t="s">
        <v>521</v>
      </c>
      <c r="G1217" t="s">
        <v>115</v>
      </c>
      <c r="H1217" t="s">
        <v>115</v>
      </c>
    </row>
    <row r="1218" spans="1:8" x14ac:dyDescent="0.25">
      <c r="A1218">
        <v>1975329</v>
      </c>
      <c r="B1218">
        <v>42020</v>
      </c>
      <c r="C1218">
        <v>0.63773148148148151</v>
      </c>
      <c r="D1218">
        <v>33137808075</v>
      </c>
      <c r="E1218" t="s">
        <v>1107</v>
      </c>
      <c r="F1218" t="s">
        <v>521</v>
      </c>
      <c r="G1218" t="s">
        <v>117</v>
      </c>
      <c r="H1218" t="s">
        <v>80</v>
      </c>
    </row>
    <row r="1219" spans="1:8" x14ac:dyDescent="0.25">
      <c r="A1219">
        <v>1975406</v>
      </c>
      <c r="B1219">
        <v>42020</v>
      </c>
      <c r="C1219">
        <v>0.64075231481481476</v>
      </c>
      <c r="D1219">
        <v>9.93423417008764E+16</v>
      </c>
      <c r="E1219" t="s">
        <v>1108</v>
      </c>
      <c r="F1219" t="s">
        <v>521</v>
      </c>
      <c r="G1219" t="s">
        <v>115</v>
      </c>
      <c r="H1219" t="s">
        <v>115</v>
      </c>
    </row>
    <row r="1220" spans="1:8" x14ac:dyDescent="0.25">
      <c r="A1220">
        <v>1975454</v>
      </c>
      <c r="B1220">
        <v>42020</v>
      </c>
      <c r="C1220">
        <v>0.6423726851851852</v>
      </c>
      <c r="D1220">
        <v>9.9340330467580805E+19</v>
      </c>
      <c r="E1220" t="s">
        <v>1109</v>
      </c>
      <c r="F1220" t="s">
        <v>521</v>
      </c>
      <c r="G1220" t="s">
        <v>116</v>
      </c>
      <c r="H1220" t="s">
        <v>79</v>
      </c>
    </row>
    <row r="1221" spans="1:8" x14ac:dyDescent="0.25">
      <c r="A1221">
        <v>1975487</v>
      </c>
      <c r="B1221">
        <v>42020</v>
      </c>
      <c r="C1221">
        <v>0.64366898148148144</v>
      </c>
      <c r="D1221">
        <v>9.9340331272641593E+19</v>
      </c>
      <c r="E1221" t="s">
        <v>1110</v>
      </c>
      <c r="F1221" t="s">
        <v>521</v>
      </c>
      <c r="G1221" t="s">
        <v>115</v>
      </c>
      <c r="H1221" t="s">
        <v>115</v>
      </c>
    </row>
    <row r="1222" spans="1:8" x14ac:dyDescent="0.25">
      <c r="A1222">
        <v>1975891</v>
      </c>
      <c r="B1222">
        <v>42020</v>
      </c>
      <c r="C1222">
        <v>0.65885416666666663</v>
      </c>
      <c r="D1222">
        <v>9.9340330429191406E+19</v>
      </c>
      <c r="E1222" t="s">
        <v>1111</v>
      </c>
      <c r="F1222" t="s">
        <v>521</v>
      </c>
      <c r="G1222" t="s">
        <v>115</v>
      </c>
      <c r="H1222" t="s">
        <v>115</v>
      </c>
    </row>
    <row r="1223" spans="1:8" x14ac:dyDescent="0.25">
      <c r="A1223">
        <v>1975940</v>
      </c>
      <c r="B1223">
        <v>42020</v>
      </c>
      <c r="C1223">
        <v>0.66099537037037037</v>
      </c>
      <c r="D1223">
        <v>9.9340330141212803E+19</v>
      </c>
      <c r="E1223" t="s">
        <v>1112</v>
      </c>
      <c r="F1223" t="s">
        <v>521</v>
      </c>
      <c r="G1223" t="s">
        <v>117</v>
      </c>
      <c r="H1223" t="s">
        <v>80</v>
      </c>
    </row>
    <row r="1224" spans="1:8" x14ac:dyDescent="0.25">
      <c r="A1224">
        <v>1976147</v>
      </c>
      <c r="B1224">
        <v>42020</v>
      </c>
      <c r="C1224">
        <v>0.66857638888888893</v>
      </c>
      <c r="D1224">
        <v>9.93458510108764E+16</v>
      </c>
      <c r="E1224" t="s">
        <v>1113</v>
      </c>
      <c r="F1224" t="s">
        <v>521</v>
      </c>
      <c r="G1224" t="s">
        <v>115</v>
      </c>
      <c r="H1224" t="s">
        <v>115</v>
      </c>
    </row>
    <row r="1225" spans="1:8" x14ac:dyDescent="0.25">
      <c r="A1225">
        <v>1976190</v>
      </c>
      <c r="B1225">
        <v>42020</v>
      </c>
      <c r="C1225">
        <v>0.67009259259259257</v>
      </c>
      <c r="D1225">
        <v>9.9340331163823899E+19</v>
      </c>
      <c r="E1225" t="s">
        <v>1114</v>
      </c>
      <c r="F1225" t="s">
        <v>521</v>
      </c>
      <c r="G1225" t="s">
        <v>115</v>
      </c>
      <c r="H1225" t="s">
        <v>115</v>
      </c>
    </row>
    <row r="1226" spans="1:8" x14ac:dyDescent="0.25">
      <c r="A1226">
        <v>1976267</v>
      </c>
      <c r="B1226">
        <v>42020</v>
      </c>
      <c r="C1226">
        <v>0.67302083333333329</v>
      </c>
      <c r="D1226">
        <v>9.93451299008764E+16</v>
      </c>
      <c r="E1226" t="s">
        <v>1115</v>
      </c>
      <c r="F1226" t="s">
        <v>521</v>
      </c>
      <c r="G1226" t="s">
        <v>116</v>
      </c>
      <c r="H1226" t="s">
        <v>80</v>
      </c>
    </row>
    <row r="1227" spans="1:8" x14ac:dyDescent="0.25">
      <c r="A1227">
        <v>1976314</v>
      </c>
      <c r="B1227">
        <v>42020</v>
      </c>
      <c r="C1227">
        <v>0.67543981481481474</v>
      </c>
      <c r="D1227">
        <v>9.93421330928764E+16</v>
      </c>
      <c r="E1227" t="s">
        <v>1116</v>
      </c>
      <c r="F1227" t="s">
        <v>521</v>
      </c>
      <c r="G1227" t="s">
        <v>115</v>
      </c>
      <c r="H1227" t="s">
        <v>115</v>
      </c>
    </row>
    <row r="1228" spans="1:8" x14ac:dyDescent="0.25">
      <c r="A1228">
        <v>1980028</v>
      </c>
      <c r="B1228">
        <v>42023</v>
      </c>
      <c r="C1228">
        <v>0.4299884259259259</v>
      </c>
      <c r="D1228">
        <v>9.93425411268764E+16</v>
      </c>
      <c r="E1228" t="s">
        <v>1117</v>
      </c>
      <c r="F1228" t="s">
        <v>111</v>
      </c>
      <c r="G1228" t="s">
        <v>117</v>
      </c>
      <c r="H1228" t="s">
        <v>80</v>
      </c>
    </row>
    <row r="1229" spans="1:8" x14ac:dyDescent="0.25">
      <c r="A1229">
        <v>1980139</v>
      </c>
      <c r="B1229">
        <v>42023</v>
      </c>
      <c r="C1229">
        <v>0.43739583333333337</v>
      </c>
      <c r="D1229">
        <v>9.9340332072211104E+19</v>
      </c>
      <c r="E1229" t="s">
        <v>1118</v>
      </c>
      <c r="F1229" t="s">
        <v>111</v>
      </c>
      <c r="G1229" t="s">
        <v>115</v>
      </c>
      <c r="H1229" t="s">
        <v>115</v>
      </c>
    </row>
    <row r="1230" spans="1:8" x14ac:dyDescent="0.25">
      <c r="A1230">
        <v>1953788</v>
      </c>
      <c r="B1230">
        <v>42017</v>
      </c>
      <c r="C1230">
        <v>0.46209490740740744</v>
      </c>
      <c r="D1230">
        <v>9.93423916128764E+16</v>
      </c>
      <c r="E1230" t="s">
        <v>1119</v>
      </c>
      <c r="F1230" t="s">
        <v>112</v>
      </c>
      <c r="G1230" t="s">
        <v>116</v>
      </c>
      <c r="H1230" t="s">
        <v>80</v>
      </c>
    </row>
    <row r="1231" spans="1:8" x14ac:dyDescent="0.25">
      <c r="A1231">
        <v>1953828</v>
      </c>
      <c r="B1231">
        <v>42017</v>
      </c>
      <c r="C1231">
        <v>0.46500000000000002</v>
      </c>
      <c r="D1231">
        <v>9.9340330156000002E+19</v>
      </c>
      <c r="E1231" t="s">
        <v>1120</v>
      </c>
      <c r="F1231" t="s">
        <v>112</v>
      </c>
      <c r="G1231" t="s">
        <v>115</v>
      </c>
      <c r="H1231" t="s">
        <v>115</v>
      </c>
    </row>
    <row r="1232" spans="1:8" x14ac:dyDescent="0.25">
      <c r="A1232">
        <v>1953862</v>
      </c>
      <c r="B1232">
        <v>42017</v>
      </c>
      <c r="C1232">
        <v>0.46706018518518522</v>
      </c>
      <c r="D1232">
        <v>9.93458329948764E+16</v>
      </c>
      <c r="E1232" t="s">
        <v>1121</v>
      </c>
      <c r="F1232" t="s">
        <v>112</v>
      </c>
      <c r="G1232" t="s">
        <v>115</v>
      </c>
      <c r="H1232" t="s">
        <v>115</v>
      </c>
    </row>
    <row r="1233" spans="1:8" x14ac:dyDescent="0.25">
      <c r="A1233">
        <v>1953953</v>
      </c>
      <c r="B1233">
        <v>42017</v>
      </c>
      <c r="C1233">
        <v>0.4715509259259259</v>
      </c>
      <c r="D1233">
        <v>9.93444630918764E+16</v>
      </c>
      <c r="E1233" t="s">
        <v>1122</v>
      </c>
      <c r="F1233" t="s">
        <v>112</v>
      </c>
      <c r="G1233" t="s">
        <v>115</v>
      </c>
      <c r="H1233" t="s">
        <v>115</v>
      </c>
    </row>
    <row r="1234" spans="1:8" x14ac:dyDescent="0.25">
      <c r="A1234">
        <v>1954133</v>
      </c>
      <c r="B1234">
        <v>42017</v>
      </c>
      <c r="C1234">
        <v>0.48206018518518517</v>
      </c>
      <c r="D1234">
        <v>9.93451324178764E+16</v>
      </c>
      <c r="E1234" t="s">
        <v>1123</v>
      </c>
      <c r="F1234" t="s">
        <v>100</v>
      </c>
      <c r="G1234" t="s">
        <v>115</v>
      </c>
      <c r="H1234" t="s">
        <v>115</v>
      </c>
    </row>
    <row r="1235" spans="1:8" x14ac:dyDescent="0.25">
      <c r="A1235">
        <v>1954210</v>
      </c>
      <c r="B1235">
        <v>42017</v>
      </c>
      <c r="C1235">
        <v>0.48572916666666671</v>
      </c>
      <c r="D1235">
        <v>9.9340330065178903E+19</v>
      </c>
      <c r="E1235" t="s">
        <v>1124</v>
      </c>
      <c r="F1235" t="s">
        <v>100</v>
      </c>
      <c r="G1235" t="s">
        <v>115</v>
      </c>
      <c r="H1235" t="s">
        <v>115</v>
      </c>
    </row>
    <row r="1236" spans="1:8" x14ac:dyDescent="0.25">
      <c r="A1236">
        <v>1956012</v>
      </c>
      <c r="B1236">
        <v>42017</v>
      </c>
      <c r="C1236">
        <v>0.62615740740740744</v>
      </c>
      <c r="D1236">
        <v>9.9340331275930305E+19</v>
      </c>
      <c r="E1236" t="s">
        <v>1125</v>
      </c>
      <c r="F1236" t="s">
        <v>100</v>
      </c>
      <c r="G1236" t="s">
        <v>115</v>
      </c>
      <c r="H1236" t="s">
        <v>115</v>
      </c>
    </row>
    <row r="1237" spans="1:8" x14ac:dyDescent="0.25">
      <c r="A1237">
        <v>1956442</v>
      </c>
      <c r="B1237">
        <v>42017</v>
      </c>
      <c r="C1237">
        <v>0.65716435185185185</v>
      </c>
      <c r="D1237">
        <v>9.93421605458764E+16</v>
      </c>
      <c r="E1237" t="s">
        <v>1126</v>
      </c>
      <c r="F1237" t="s">
        <v>100</v>
      </c>
      <c r="G1237" t="s">
        <v>115</v>
      </c>
      <c r="H1237" t="s">
        <v>115</v>
      </c>
    </row>
    <row r="1238" spans="1:8" x14ac:dyDescent="0.25">
      <c r="A1238">
        <v>1956497</v>
      </c>
      <c r="B1238">
        <v>42017</v>
      </c>
      <c r="C1238">
        <v>0.66054398148148141</v>
      </c>
      <c r="D1238">
        <v>9.93426496858764E+16</v>
      </c>
      <c r="E1238" t="s">
        <v>1127</v>
      </c>
      <c r="F1238" t="s">
        <v>100</v>
      </c>
      <c r="G1238" t="s">
        <v>115</v>
      </c>
      <c r="H1238" t="s">
        <v>115</v>
      </c>
    </row>
    <row r="1239" spans="1:8" x14ac:dyDescent="0.25">
      <c r="A1239">
        <v>1956678</v>
      </c>
      <c r="B1239">
        <v>42017</v>
      </c>
      <c r="C1239">
        <v>0.6740856481481482</v>
      </c>
      <c r="D1239">
        <v>9.93441171558764E+16</v>
      </c>
      <c r="E1239" t="s">
        <v>1128</v>
      </c>
      <c r="F1239" t="s">
        <v>100</v>
      </c>
      <c r="G1239" t="s">
        <v>116</v>
      </c>
      <c r="H1239" t="s">
        <v>79</v>
      </c>
    </row>
    <row r="1240" spans="1:8" x14ac:dyDescent="0.25">
      <c r="A1240">
        <v>1956811</v>
      </c>
      <c r="B1240">
        <v>42017</v>
      </c>
      <c r="C1240">
        <v>0.68298611111111107</v>
      </c>
      <c r="D1240">
        <v>9.93403300211287E+19</v>
      </c>
      <c r="E1240" t="s">
        <v>1129</v>
      </c>
      <c r="F1240" t="s">
        <v>112</v>
      </c>
      <c r="G1240" t="s">
        <v>115</v>
      </c>
      <c r="H1240" t="s">
        <v>115</v>
      </c>
    </row>
    <row r="1241" spans="1:8" x14ac:dyDescent="0.25">
      <c r="A1241">
        <v>1956836</v>
      </c>
      <c r="B1241">
        <v>42017</v>
      </c>
      <c r="C1241">
        <v>0.68527777777777776</v>
      </c>
      <c r="D1241">
        <v>1.36982111612876E+17</v>
      </c>
      <c r="E1241" t="s">
        <v>1130</v>
      </c>
      <c r="F1241" t="s">
        <v>100</v>
      </c>
      <c r="G1241" t="s">
        <v>115</v>
      </c>
      <c r="H1241" t="s">
        <v>115</v>
      </c>
    </row>
    <row r="1242" spans="1:8" x14ac:dyDescent="0.25">
      <c r="A1242">
        <v>1956900</v>
      </c>
      <c r="B1242">
        <v>42017</v>
      </c>
      <c r="C1242">
        <v>0.69043981481481476</v>
      </c>
      <c r="D1242">
        <v>9.93428609338764E+16</v>
      </c>
      <c r="E1242" t="s">
        <v>1131</v>
      </c>
      <c r="F1242" t="s">
        <v>112</v>
      </c>
      <c r="G1242" t="s">
        <v>115</v>
      </c>
      <c r="H1242" t="s">
        <v>115</v>
      </c>
    </row>
    <row r="1243" spans="1:8" x14ac:dyDescent="0.25">
      <c r="A1243">
        <v>1956916</v>
      </c>
      <c r="B1243">
        <v>42017</v>
      </c>
      <c r="C1243">
        <v>0.69156249999999997</v>
      </c>
      <c r="D1243">
        <v>9.93428554128764E+16</v>
      </c>
      <c r="E1243" t="s">
        <v>1132</v>
      </c>
      <c r="F1243" t="s">
        <v>100</v>
      </c>
      <c r="G1243" t="s">
        <v>115</v>
      </c>
      <c r="H1243" t="s">
        <v>115</v>
      </c>
    </row>
    <row r="1244" spans="1:8" x14ac:dyDescent="0.25">
      <c r="A1244">
        <v>1956990</v>
      </c>
      <c r="B1244">
        <v>42017</v>
      </c>
      <c r="C1244">
        <v>0.6968981481481481</v>
      </c>
      <c r="D1244">
        <v>9.93421644138764E+16</v>
      </c>
      <c r="E1244" t="s">
        <v>1133</v>
      </c>
      <c r="F1244" t="s">
        <v>100</v>
      </c>
      <c r="G1244" t="s">
        <v>115</v>
      </c>
      <c r="H1244" t="s">
        <v>115</v>
      </c>
    </row>
    <row r="1245" spans="1:8" x14ac:dyDescent="0.25">
      <c r="A1245">
        <v>1956999</v>
      </c>
      <c r="B1245">
        <v>42017</v>
      </c>
      <c r="C1245">
        <v>0.69743055555555555</v>
      </c>
      <c r="D1245">
        <v>9.9340331881791504E+19</v>
      </c>
      <c r="E1245" t="s">
        <v>1134</v>
      </c>
      <c r="F1245" t="s">
        <v>112</v>
      </c>
      <c r="G1245" t="s">
        <v>115</v>
      </c>
      <c r="H1245" t="s">
        <v>115</v>
      </c>
    </row>
    <row r="1246" spans="1:8" x14ac:dyDescent="0.25">
      <c r="A1246">
        <v>1957111</v>
      </c>
      <c r="B1246">
        <v>42017</v>
      </c>
      <c r="C1246">
        <v>0.70528935185185182</v>
      </c>
      <c r="D1246">
        <v>9.93458739488764E+16</v>
      </c>
      <c r="E1246" t="s">
        <v>1135</v>
      </c>
      <c r="F1246" t="s">
        <v>100</v>
      </c>
      <c r="G1246" t="s">
        <v>115</v>
      </c>
      <c r="H1246" t="s">
        <v>115</v>
      </c>
    </row>
    <row r="1247" spans="1:8" x14ac:dyDescent="0.25">
      <c r="A1247">
        <v>1957241</v>
      </c>
      <c r="B1247">
        <v>42017</v>
      </c>
      <c r="C1247">
        <v>0.71788194444444453</v>
      </c>
      <c r="D1247">
        <v>9.9340330156000002E+19</v>
      </c>
      <c r="E1247" t="s">
        <v>1136</v>
      </c>
      <c r="F1247" t="s">
        <v>111</v>
      </c>
      <c r="G1247" t="s">
        <v>115</v>
      </c>
      <c r="H1247" t="s">
        <v>115</v>
      </c>
    </row>
    <row r="1248" spans="1:8" x14ac:dyDescent="0.25">
      <c r="A1248">
        <v>1957258</v>
      </c>
      <c r="B1248">
        <v>42017</v>
      </c>
      <c r="C1248">
        <v>0.71991898148148159</v>
      </c>
      <c r="D1248">
        <v>9.9340330156000002E+19</v>
      </c>
      <c r="E1248" t="s">
        <v>1137</v>
      </c>
      <c r="F1248" t="s">
        <v>111</v>
      </c>
      <c r="G1248" t="s">
        <v>115</v>
      </c>
      <c r="H1248" t="s">
        <v>115</v>
      </c>
    </row>
    <row r="1249" spans="1:8" x14ac:dyDescent="0.25">
      <c r="A1249">
        <v>1957277</v>
      </c>
      <c r="B1249">
        <v>42017</v>
      </c>
      <c r="C1249">
        <v>0.72225694444444455</v>
      </c>
      <c r="D1249">
        <v>9.9340330156000002E+19</v>
      </c>
      <c r="E1249" t="s">
        <v>1138</v>
      </c>
      <c r="F1249" t="s">
        <v>111</v>
      </c>
      <c r="G1249" t="s">
        <v>115</v>
      </c>
      <c r="H1249" t="s">
        <v>115</v>
      </c>
    </row>
    <row r="1250" spans="1:8" x14ac:dyDescent="0.25">
      <c r="A1250">
        <v>1957305</v>
      </c>
      <c r="B1250">
        <v>42017</v>
      </c>
      <c r="C1250">
        <v>0.72568287037037038</v>
      </c>
      <c r="D1250">
        <v>9.93458680318764E+16</v>
      </c>
      <c r="E1250" t="s">
        <v>1139</v>
      </c>
      <c r="F1250" t="s">
        <v>111</v>
      </c>
      <c r="G1250" t="s">
        <v>115</v>
      </c>
      <c r="H1250" t="s">
        <v>115</v>
      </c>
    </row>
    <row r="1251" spans="1:8" x14ac:dyDescent="0.25">
      <c r="A1251">
        <v>1958434</v>
      </c>
      <c r="B1251">
        <v>42018</v>
      </c>
      <c r="C1251">
        <v>0.36880787037037038</v>
      </c>
      <c r="D1251">
        <v>9.9340331375653798E+19</v>
      </c>
      <c r="E1251" t="s">
        <v>1140</v>
      </c>
      <c r="F1251" t="s">
        <v>111</v>
      </c>
      <c r="G1251" t="s">
        <v>116</v>
      </c>
      <c r="H1251" t="s">
        <v>80</v>
      </c>
    </row>
    <row r="1252" spans="1:8" x14ac:dyDescent="0.25">
      <c r="A1252">
        <v>1958489</v>
      </c>
      <c r="B1252">
        <v>42018</v>
      </c>
      <c r="C1252">
        <v>0.37312499999999998</v>
      </c>
      <c r="D1252">
        <v>9.93422182158764E+16</v>
      </c>
      <c r="E1252" t="s">
        <v>1141</v>
      </c>
      <c r="F1252" t="s">
        <v>111</v>
      </c>
      <c r="G1252" t="s">
        <v>117</v>
      </c>
      <c r="H1252" t="s">
        <v>80</v>
      </c>
    </row>
    <row r="1253" spans="1:8" x14ac:dyDescent="0.25">
      <c r="A1253">
        <v>1958534</v>
      </c>
      <c r="B1253">
        <v>42018</v>
      </c>
      <c r="C1253">
        <v>0.37701388888888893</v>
      </c>
      <c r="D1253">
        <v>9.93428609338764E+16</v>
      </c>
      <c r="E1253" t="s">
        <v>1142</v>
      </c>
      <c r="F1253" t="s">
        <v>111</v>
      </c>
      <c r="G1253" t="s">
        <v>115</v>
      </c>
      <c r="H1253" t="s">
        <v>115</v>
      </c>
    </row>
    <row r="1254" spans="1:8" x14ac:dyDescent="0.25">
      <c r="A1254">
        <v>1958558</v>
      </c>
      <c r="B1254">
        <v>42018</v>
      </c>
      <c r="C1254">
        <v>0.37854166666666672</v>
      </c>
      <c r="D1254">
        <v>9.93421741668764E+16</v>
      </c>
      <c r="E1254" t="s">
        <v>1143</v>
      </c>
      <c r="F1254" t="s">
        <v>111</v>
      </c>
      <c r="G1254" t="s">
        <v>115</v>
      </c>
      <c r="H1254" t="s">
        <v>115</v>
      </c>
    </row>
    <row r="1255" spans="1:8" x14ac:dyDescent="0.25">
      <c r="A1255">
        <v>1962055</v>
      </c>
      <c r="B1255">
        <v>42018</v>
      </c>
      <c r="C1255">
        <v>0.49975694444444446</v>
      </c>
      <c r="D1255">
        <v>9.93425712038764E+16</v>
      </c>
      <c r="E1255" t="s">
        <v>1144</v>
      </c>
      <c r="F1255" t="s">
        <v>111</v>
      </c>
      <c r="G1255" t="s">
        <v>116</v>
      </c>
      <c r="H1255" t="s">
        <v>80</v>
      </c>
    </row>
    <row r="1256" spans="1:8" x14ac:dyDescent="0.25">
      <c r="A1256">
        <v>1962146</v>
      </c>
      <c r="B1256">
        <v>42018</v>
      </c>
      <c r="C1256">
        <v>0.50516203703703699</v>
      </c>
      <c r="D1256">
        <v>9.93403304676178E+19</v>
      </c>
      <c r="E1256" t="s">
        <v>1145</v>
      </c>
      <c r="F1256" t="s">
        <v>111</v>
      </c>
      <c r="G1256" t="s">
        <v>117</v>
      </c>
      <c r="H1256" t="s">
        <v>79</v>
      </c>
    </row>
    <row r="1257" spans="1:8" x14ac:dyDescent="0.25">
      <c r="A1257">
        <v>1962174</v>
      </c>
      <c r="B1257">
        <v>42018</v>
      </c>
      <c r="C1257">
        <v>0.50677083333333328</v>
      </c>
      <c r="D1257">
        <v>9.93426672488764E+16</v>
      </c>
      <c r="E1257" t="s">
        <v>1146</v>
      </c>
      <c r="F1257" t="s">
        <v>111</v>
      </c>
      <c r="G1257" t="s">
        <v>115</v>
      </c>
      <c r="H1257" t="s">
        <v>115</v>
      </c>
    </row>
    <row r="1258" spans="1:8" x14ac:dyDescent="0.25">
      <c r="A1258">
        <v>1962286</v>
      </c>
      <c r="B1258">
        <v>42018</v>
      </c>
      <c r="C1258">
        <v>0.51474537037037038</v>
      </c>
      <c r="D1258">
        <v>9.9340332174143308E+19</v>
      </c>
      <c r="E1258" t="s">
        <v>1147</v>
      </c>
      <c r="F1258" t="s">
        <v>111</v>
      </c>
      <c r="G1258" t="s">
        <v>115</v>
      </c>
      <c r="H1258" t="s">
        <v>115</v>
      </c>
    </row>
    <row r="1259" spans="1:8" x14ac:dyDescent="0.25">
      <c r="A1259">
        <v>1962447</v>
      </c>
      <c r="B1259">
        <v>42018</v>
      </c>
      <c r="C1259">
        <v>0.52828703703703705</v>
      </c>
      <c r="D1259">
        <v>9.93425340818764E+16</v>
      </c>
      <c r="E1259" t="s">
        <v>1148</v>
      </c>
      <c r="F1259" t="s">
        <v>111</v>
      </c>
      <c r="G1259" t="s">
        <v>116</v>
      </c>
      <c r="H1259" t="s">
        <v>80</v>
      </c>
    </row>
    <row r="1260" spans="1:8" x14ac:dyDescent="0.25">
      <c r="A1260">
        <v>1962511</v>
      </c>
      <c r="B1260">
        <v>42018</v>
      </c>
      <c r="C1260">
        <v>0.53384259259259259</v>
      </c>
      <c r="D1260">
        <v>9.93425694958764E+16</v>
      </c>
      <c r="E1260" t="s">
        <v>1149</v>
      </c>
      <c r="F1260" t="s">
        <v>111</v>
      </c>
      <c r="G1260" t="s">
        <v>116</v>
      </c>
      <c r="H1260" t="s">
        <v>79</v>
      </c>
    </row>
    <row r="1261" spans="1:8" x14ac:dyDescent="0.25">
      <c r="A1261">
        <v>1962538</v>
      </c>
      <c r="B1261">
        <v>42018</v>
      </c>
      <c r="C1261">
        <v>0.53636574074074073</v>
      </c>
      <c r="D1261">
        <v>9.93442148868764E+16</v>
      </c>
      <c r="E1261" t="s">
        <v>1150</v>
      </c>
      <c r="F1261" t="s">
        <v>111</v>
      </c>
      <c r="G1261" t="s">
        <v>115</v>
      </c>
      <c r="H1261" t="s">
        <v>115</v>
      </c>
    </row>
    <row r="1262" spans="1:8" x14ac:dyDescent="0.25">
      <c r="A1262">
        <v>1962689</v>
      </c>
      <c r="B1262">
        <v>42018</v>
      </c>
      <c r="C1262">
        <v>0.55056712962962961</v>
      </c>
      <c r="D1262">
        <v>9.9340331043864904E+19</v>
      </c>
      <c r="E1262" t="s">
        <v>1151</v>
      </c>
      <c r="F1262" t="s">
        <v>111</v>
      </c>
      <c r="G1262" t="s">
        <v>117</v>
      </c>
      <c r="H1262" t="s">
        <v>80</v>
      </c>
    </row>
    <row r="1263" spans="1:8" x14ac:dyDescent="0.25">
      <c r="A1263">
        <v>1962724</v>
      </c>
      <c r="B1263">
        <v>42018</v>
      </c>
      <c r="C1263">
        <v>0.55462962962962969</v>
      </c>
      <c r="D1263">
        <v>9.9340331161523192E+19</v>
      </c>
      <c r="E1263" t="s">
        <v>1152</v>
      </c>
      <c r="F1263" t="s">
        <v>111</v>
      </c>
      <c r="G1263" t="s">
        <v>116</v>
      </c>
      <c r="H1263" t="s">
        <v>80</v>
      </c>
    </row>
    <row r="1264" spans="1:8" x14ac:dyDescent="0.25">
      <c r="A1264">
        <v>1962827</v>
      </c>
      <c r="B1264">
        <v>42018</v>
      </c>
      <c r="C1264">
        <v>0.56335648148148143</v>
      </c>
      <c r="D1264">
        <v>9.93434106478764E+16</v>
      </c>
      <c r="E1264" t="s">
        <v>1153</v>
      </c>
      <c r="F1264" t="s">
        <v>111</v>
      </c>
      <c r="G1264" t="s">
        <v>117</v>
      </c>
      <c r="H1264" t="s">
        <v>80</v>
      </c>
    </row>
    <row r="1265" spans="1:8" x14ac:dyDescent="0.25">
      <c r="A1265">
        <v>1962859</v>
      </c>
      <c r="B1265">
        <v>42018</v>
      </c>
      <c r="C1265">
        <v>0.56733796296296302</v>
      </c>
      <c r="D1265">
        <v>9.93441225318764E+16</v>
      </c>
      <c r="E1265" t="s">
        <v>1154</v>
      </c>
      <c r="F1265" t="s">
        <v>111</v>
      </c>
      <c r="G1265" t="s">
        <v>115</v>
      </c>
      <c r="H1265" t="s">
        <v>115</v>
      </c>
    </row>
    <row r="1266" spans="1:8" x14ac:dyDescent="0.25">
      <c r="A1266">
        <v>1962884</v>
      </c>
      <c r="B1266">
        <v>42018</v>
      </c>
      <c r="C1266">
        <v>0.57035879629629627</v>
      </c>
      <c r="D1266">
        <v>9.9340331228342501E+19</v>
      </c>
      <c r="E1266" t="s">
        <v>1155</v>
      </c>
      <c r="F1266" t="s">
        <v>111</v>
      </c>
      <c r="G1266" t="s">
        <v>115</v>
      </c>
      <c r="H1266" t="s">
        <v>115</v>
      </c>
    </row>
    <row r="1267" spans="1:8" x14ac:dyDescent="0.25">
      <c r="A1267">
        <v>1962970</v>
      </c>
      <c r="B1267">
        <v>42018</v>
      </c>
      <c r="C1267">
        <v>0.57835648148148155</v>
      </c>
      <c r="D1267">
        <v>9.9340332165227807E+19</v>
      </c>
      <c r="E1267" t="s">
        <v>1156</v>
      </c>
      <c r="F1267" t="s">
        <v>111</v>
      </c>
      <c r="G1267" t="s">
        <v>115</v>
      </c>
      <c r="H1267" t="s">
        <v>115</v>
      </c>
    </row>
    <row r="1268" spans="1:8" x14ac:dyDescent="0.25">
      <c r="A1268">
        <v>1962991</v>
      </c>
      <c r="B1268">
        <v>42018</v>
      </c>
      <c r="C1268">
        <v>0.58030092592592586</v>
      </c>
      <c r="D1268">
        <v>9.9340331135639306E+19</v>
      </c>
      <c r="E1268" t="s">
        <v>1157</v>
      </c>
      <c r="F1268" t="s">
        <v>111</v>
      </c>
      <c r="G1268" t="s">
        <v>115</v>
      </c>
      <c r="H1268" t="s">
        <v>115</v>
      </c>
    </row>
    <row r="1269" spans="1:8" x14ac:dyDescent="0.25">
      <c r="A1269">
        <v>1963026</v>
      </c>
      <c r="B1269">
        <v>42018</v>
      </c>
      <c r="C1269">
        <v>0.58328703703703699</v>
      </c>
      <c r="D1269">
        <v>9.9340331472009298E+19</v>
      </c>
      <c r="E1269" t="s">
        <v>1158</v>
      </c>
      <c r="F1269" t="s">
        <v>111</v>
      </c>
      <c r="G1269" t="s">
        <v>115</v>
      </c>
      <c r="H1269" t="s">
        <v>115</v>
      </c>
    </row>
  </sheetData>
  <autoFilter ref="A1:H415"/>
  <sortState ref="A2:G415">
    <sortCondition ref="B2:B41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3"/>
  <sheetViews>
    <sheetView workbookViewId="0">
      <selection activeCell="A13" sqref="A13"/>
    </sheetView>
  </sheetViews>
  <sheetFormatPr defaultColWidth="11.42578125" defaultRowHeight="15" x14ac:dyDescent="0.25"/>
  <cols>
    <col min="1" max="1" width="32.28515625" bestFit="1" customWidth="1"/>
    <col min="2" max="2" width="42.7109375" bestFit="1" customWidth="1"/>
    <col min="3" max="3" width="5.5703125" bestFit="1" customWidth="1"/>
    <col min="4" max="4" width="10.85546875" bestFit="1" customWidth="1"/>
  </cols>
  <sheetData>
    <row r="1" spans="1:4" x14ac:dyDescent="0.25">
      <c r="A1" s="17" t="s">
        <v>82</v>
      </c>
      <c r="B1" s="17" t="s">
        <v>83</v>
      </c>
      <c r="C1" s="17" t="s">
        <v>84</v>
      </c>
      <c r="D1" s="17" t="s">
        <v>85</v>
      </c>
    </row>
    <row r="2" spans="1:4" x14ac:dyDescent="0.25">
      <c r="A2" s="16" t="s">
        <v>86</v>
      </c>
      <c r="B2" s="16" t="s">
        <v>87</v>
      </c>
      <c r="C2" s="16" t="s">
        <v>84</v>
      </c>
      <c r="D2" s="16">
        <v>1</v>
      </c>
    </row>
    <row r="3" spans="1:4" x14ac:dyDescent="0.25">
      <c r="A3" s="16" t="s">
        <v>88</v>
      </c>
      <c r="B3" s="16" t="s">
        <v>89</v>
      </c>
      <c r="C3" s="16" t="s">
        <v>84</v>
      </c>
      <c r="D3" s="16">
        <v>2</v>
      </c>
    </row>
    <row r="4" spans="1:4" x14ac:dyDescent="0.25">
      <c r="A4" s="16" t="s">
        <v>90</v>
      </c>
      <c r="B4" s="16" t="s">
        <v>89</v>
      </c>
      <c r="C4" s="16" t="s">
        <v>84</v>
      </c>
      <c r="D4" s="16">
        <v>3</v>
      </c>
    </row>
    <row r="5" spans="1:4" x14ac:dyDescent="0.25">
      <c r="A5" s="16" t="s">
        <v>91</v>
      </c>
      <c r="B5" s="16" t="s">
        <v>89</v>
      </c>
      <c r="C5" s="16" t="s">
        <v>92</v>
      </c>
      <c r="D5" s="16">
        <v>4</v>
      </c>
    </row>
    <row r="6" spans="1:4" x14ac:dyDescent="0.25">
      <c r="A6" s="16" t="s">
        <v>93</v>
      </c>
      <c r="B6" s="16" t="s">
        <v>89</v>
      </c>
      <c r="C6" s="16" t="s">
        <v>92</v>
      </c>
      <c r="D6" s="16">
        <v>5</v>
      </c>
    </row>
    <row r="7" spans="1:4" x14ac:dyDescent="0.25">
      <c r="A7" s="16" t="s">
        <v>94</v>
      </c>
      <c r="B7" s="16" t="s">
        <v>95</v>
      </c>
      <c r="C7" s="16" t="s">
        <v>96</v>
      </c>
      <c r="D7" s="16">
        <v>6</v>
      </c>
    </row>
    <row r="8" spans="1:4" x14ac:dyDescent="0.25">
      <c r="A8" s="16" t="s">
        <v>59</v>
      </c>
      <c r="B8" s="16" t="s">
        <v>95</v>
      </c>
      <c r="C8" s="16" t="s">
        <v>96</v>
      </c>
      <c r="D8" s="16">
        <v>7</v>
      </c>
    </row>
    <row r="9" spans="1:4" x14ac:dyDescent="0.25">
      <c r="A9" s="16" t="s">
        <v>61</v>
      </c>
      <c r="B9" s="16" t="s">
        <v>95</v>
      </c>
      <c r="C9" s="16" t="s">
        <v>96</v>
      </c>
      <c r="D9" s="16">
        <v>8</v>
      </c>
    </row>
    <row r="10" spans="1:4" x14ac:dyDescent="0.25">
      <c r="A10" s="16" t="s">
        <v>97</v>
      </c>
      <c r="B10" s="16" t="s">
        <v>95</v>
      </c>
      <c r="C10" s="16" t="s">
        <v>96</v>
      </c>
      <c r="D10" s="16">
        <v>9</v>
      </c>
    </row>
    <row r="11" spans="1:4" x14ac:dyDescent="0.25">
      <c r="A11" s="16" t="s">
        <v>98</v>
      </c>
      <c r="B11" s="16" t="s">
        <v>95</v>
      </c>
      <c r="C11" s="16" t="s">
        <v>96</v>
      </c>
      <c r="D11" s="16">
        <v>10</v>
      </c>
    </row>
    <row r="12" spans="1:4" x14ac:dyDescent="0.25">
      <c r="A12" s="16" t="s">
        <v>99</v>
      </c>
      <c r="B12" s="16" t="s">
        <v>95</v>
      </c>
      <c r="C12" s="16" t="s">
        <v>96</v>
      </c>
      <c r="D12" s="16">
        <v>11</v>
      </c>
    </row>
    <row r="13" spans="1:4" x14ac:dyDescent="0.25">
      <c r="A13" s="157" t="s">
        <v>1173</v>
      </c>
      <c r="B13" s="16" t="s">
        <v>95</v>
      </c>
      <c r="C13" s="16" t="s">
        <v>96</v>
      </c>
      <c r="D13" s="16">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7:D28"/>
  <sheetViews>
    <sheetView showGridLines="0" showRowColHeaders="0" zoomScale="85" zoomScaleNormal="85" workbookViewId="0">
      <selection activeCell="A7" sqref="A7"/>
    </sheetView>
  </sheetViews>
  <sheetFormatPr defaultColWidth="11.42578125" defaultRowHeight="15" x14ac:dyDescent="0.25"/>
  <cols>
    <col min="1" max="1" width="2.42578125" style="44" customWidth="1"/>
    <col min="2" max="2" width="5.7109375" style="44" customWidth="1"/>
    <col min="3" max="3" width="13.5703125" style="44" customWidth="1"/>
    <col min="4" max="4" width="30.42578125" style="44" customWidth="1"/>
    <col min="5" max="16384" width="11.42578125" style="44"/>
  </cols>
  <sheetData>
    <row r="7" spans="3:4" ht="25.5" customHeight="1" x14ac:dyDescent="0.25"/>
    <row r="8" spans="3:4" x14ac:dyDescent="0.25">
      <c r="C8" s="183" t="s">
        <v>1208</v>
      </c>
      <c r="D8" s="183"/>
    </row>
    <row r="9" spans="3:4" x14ac:dyDescent="0.25">
      <c r="C9" s="146" t="s">
        <v>1205</v>
      </c>
      <c r="D9" s="147" t="s">
        <v>1283</v>
      </c>
    </row>
    <row r="11" spans="3:4" x14ac:dyDescent="0.25">
      <c r="C11" s="148" t="s">
        <v>1206</v>
      </c>
      <c r="D11" s="149" t="s">
        <v>1207</v>
      </c>
    </row>
    <row r="12" spans="3:4" x14ac:dyDescent="0.25">
      <c r="C12" s="131" t="s">
        <v>2263</v>
      </c>
      <c r="D12" s="132">
        <v>0.59811054544012809</v>
      </c>
    </row>
    <row r="13" spans="3:4" x14ac:dyDescent="0.25">
      <c r="C13" s="131" t="s">
        <v>1290</v>
      </c>
      <c r="D13" s="132">
        <v>0.29303400868848878</v>
      </c>
    </row>
    <row r="14" spans="3:4" x14ac:dyDescent="0.25">
      <c r="C14" s="131" t="s">
        <v>2264</v>
      </c>
      <c r="D14" s="132">
        <v>0.43772496145058176</v>
      </c>
    </row>
    <row r="15" spans="3:4" x14ac:dyDescent="0.25">
      <c r="C15" s="131" t="s">
        <v>2265</v>
      </c>
      <c r="D15" s="132">
        <v>0.5634189971430118</v>
      </c>
    </row>
    <row r="16" spans="3:4" x14ac:dyDescent="0.25">
      <c r="C16" s="131" t="s">
        <v>1261</v>
      </c>
      <c r="D16" s="132">
        <v>0.73975737222395488</v>
      </c>
    </row>
    <row r="17" spans="3:4" x14ac:dyDescent="0.25">
      <c r="C17" s="131" t="s">
        <v>2266</v>
      </c>
      <c r="D17" s="132">
        <v>0.45613796070807272</v>
      </c>
    </row>
    <row r="18" spans="3:4" x14ac:dyDescent="0.25">
      <c r="C18" s="131" t="s">
        <v>2267</v>
      </c>
      <c r="D18" s="132">
        <v>0.58453381352541023</v>
      </c>
    </row>
    <row r="19" spans="3:4" x14ac:dyDescent="0.25">
      <c r="C19" s="131" t="s">
        <v>2268</v>
      </c>
      <c r="D19" s="132">
        <v>0.50507982583454292</v>
      </c>
    </row>
    <row r="20" spans="3:4" x14ac:dyDescent="0.25">
      <c r="C20" s="131" t="s">
        <v>2338</v>
      </c>
      <c r="D20" s="132">
        <v>0</v>
      </c>
    </row>
    <row r="21" spans="3:4" x14ac:dyDescent="0.25">
      <c r="C21" s="150" t="s">
        <v>1204</v>
      </c>
      <c r="D21" s="150">
        <v>0.47623772246786977</v>
      </c>
    </row>
    <row r="22" spans="3:4" x14ac:dyDescent="0.25">
      <c r="C22"/>
      <c r="D22"/>
    </row>
    <row r="23" spans="3:4" x14ac:dyDescent="0.25">
      <c r="C23"/>
      <c r="D23"/>
    </row>
    <row r="24" spans="3:4" x14ac:dyDescent="0.25">
      <c r="C24"/>
      <c r="D24"/>
    </row>
    <row r="25" spans="3:4" x14ac:dyDescent="0.25">
      <c r="C25"/>
      <c r="D25"/>
    </row>
    <row r="26" spans="3:4" x14ac:dyDescent="0.25">
      <c r="C26"/>
      <c r="D26"/>
    </row>
    <row r="27" spans="3:4" x14ac:dyDescent="0.25">
      <c r="C27"/>
      <c r="D27"/>
    </row>
    <row r="28" spans="3:4" x14ac:dyDescent="0.25">
      <c r="C28"/>
      <c r="D28"/>
    </row>
  </sheetData>
  <mergeCells count="1">
    <mergeCell ref="C8:D8"/>
  </mergeCell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Indice</vt:lpstr>
      <vt:lpstr>Resumen de Gestión</vt:lpstr>
      <vt:lpstr>Gestión Consolidada</vt:lpstr>
      <vt:lpstr>Tabulación</vt:lpstr>
      <vt:lpstr>Detalle por zonas</vt:lpstr>
      <vt:lpstr>Bd Gestión</vt:lpstr>
      <vt:lpstr>Bd Encuesta</vt:lpstr>
      <vt:lpstr>Configuración</vt:lpstr>
      <vt:lpstr>Ocupación</vt:lpstr>
      <vt:lpstr>ACD</vt:lpstr>
    </vt:vector>
  </TitlesOfParts>
  <Company>Emtelco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Garcia Sanchez</dc:creator>
  <cp:lastModifiedBy>Elvis Gonzalez Paternina</cp:lastModifiedBy>
  <dcterms:created xsi:type="dcterms:W3CDTF">2014-12-23T19:23:34Z</dcterms:created>
  <dcterms:modified xsi:type="dcterms:W3CDTF">2017-11-30T16:13:53Z</dcterms:modified>
</cp:coreProperties>
</file>